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Jefe Juridico\Desktop\JURIDICA MARGUI\CONTROL INTERNO\"/>
    </mc:Choice>
  </mc:AlternateContent>
  <xr:revisionPtr revIDLastSave="0" documentId="8_{BD22F9A5-7C87-4508-A138-AF63FF3121E3}" xr6:coauthVersionLast="45" xr6:coauthVersionMax="45" xr10:uidLastSave="{00000000-0000-0000-0000-000000000000}"/>
  <bookViews>
    <workbookView xWindow="-120" yWindow="-120" windowWidth="20730" windowHeight="11160" activeTab="5" xr2:uid="{00000000-000D-0000-FFFF-FFFF00000000}"/>
  </bookViews>
  <sheets>
    <sheet name="Anexo 01" sheetId="6" r:id="rId1"/>
    <sheet name="Anexo 02" sheetId="3" r:id="rId2"/>
    <sheet name="Anexo 03" sheetId="4" r:id="rId3"/>
    <sheet name="Anexo 04" sheetId="2" r:id="rId4"/>
    <sheet name="Anexo 05" sheetId="1" r:id="rId5"/>
    <sheet name="Matriz de Riesgos" sheetId="7" r:id="rId6"/>
  </sheets>
  <externalReferences>
    <externalReference r:id="rId7"/>
  </externalReferences>
  <definedNames>
    <definedName name="_xlnm.Print_Area" localSheetId="5">'Matriz de Riesgos'!$D$1:$AE$63</definedName>
    <definedName name="CAT_EFECTOS">#REF!</definedName>
    <definedName name="CAT_FALLAS">#REF!</definedName>
    <definedName name="CAT_RIESGO">'[1]1. IDENTIFICACIÓN DE RIESGOS'!$B$2784:$B$2798</definedName>
    <definedName name="Excel_BuiltIn__FilterDatabase_2">#REF!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31" i="7" l="1"/>
  <c r="Y29" i="7"/>
  <c r="Y58" i="7" l="1"/>
  <c r="M58" i="7"/>
  <c r="N58" i="7" s="1"/>
  <c r="P58" i="7" s="1"/>
  <c r="Y57" i="7"/>
  <c r="M57" i="7"/>
  <c r="N57" i="7" s="1"/>
  <c r="P57" i="7" s="1"/>
  <c r="Y56" i="7"/>
  <c r="M56" i="7"/>
  <c r="N56" i="7" s="1"/>
  <c r="P56" i="7" s="1"/>
  <c r="Y55" i="7"/>
  <c r="M55" i="7"/>
  <c r="N55" i="7" s="1"/>
  <c r="Y54" i="7"/>
  <c r="M54" i="7"/>
  <c r="N54" i="7" s="1"/>
  <c r="Y53" i="7"/>
  <c r="M53" i="7"/>
  <c r="N53" i="7" s="1"/>
  <c r="Y52" i="7"/>
  <c r="M52" i="7"/>
  <c r="K52" i="7"/>
  <c r="Y51" i="7"/>
  <c r="M51" i="7"/>
  <c r="N51" i="7" s="1"/>
  <c r="Y50" i="7"/>
  <c r="M50" i="7"/>
  <c r="K50" i="7"/>
  <c r="Y49" i="7"/>
  <c r="M49" i="7"/>
  <c r="K49" i="7"/>
  <c r="Y48" i="7"/>
  <c r="N48" i="7"/>
  <c r="R48" i="7" s="1"/>
  <c r="S48" i="7" s="1"/>
  <c r="M48" i="7"/>
  <c r="Y47" i="7"/>
  <c r="R47" i="7"/>
  <c r="S47" i="7" s="1"/>
  <c r="Y46" i="7"/>
  <c r="M46" i="7"/>
  <c r="N46" i="7" s="1"/>
  <c r="Y45" i="7"/>
  <c r="M45" i="7"/>
  <c r="N45" i="7" s="1"/>
  <c r="Y44" i="7"/>
  <c r="M44" i="7"/>
  <c r="N44" i="7" s="1"/>
  <c r="Y43" i="7"/>
  <c r="M43" i="7"/>
  <c r="Y42" i="7"/>
  <c r="M42" i="7"/>
  <c r="Y41" i="7"/>
  <c r="M41" i="7"/>
  <c r="N41" i="7" s="1"/>
  <c r="Y40" i="7"/>
  <c r="M40" i="7"/>
  <c r="N40" i="7" s="1"/>
  <c r="Y39" i="7"/>
  <c r="M39" i="7"/>
  <c r="N39" i="7" s="1"/>
  <c r="O39" i="7" s="1"/>
  <c r="Y38" i="7"/>
  <c r="M38" i="7"/>
  <c r="N38" i="7" s="1"/>
  <c r="Y37" i="7"/>
  <c r="M37" i="7"/>
  <c r="N37" i="7" s="1"/>
  <c r="R37" i="7" s="1"/>
  <c r="Y36" i="7"/>
  <c r="M36" i="7"/>
  <c r="N36" i="7" s="1"/>
  <c r="P36" i="7" s="1"/>
  <c r="Y35" i="7"/>
  <c r="M35" i="7"/>
  <c r="K35" i="7"/>
  <c r="Y34" i="7"/>
  <c r="M34" i="7"/>
  <c r="K34" i="7"/>
  <c r="Y33" i="7"/>
  <c r="M33" i="7"/>
  <c r="N33" i="7" s="1"/>
  <c r="R33" i="7" s="1"/>
  <c r="Y32" i="7"/>
  <c r="M32" i="7"/>
  <c r="N32" i="7" s="1"/>
  <c r="M31" i="7"/>
  <c r="N31" i="7" s="1"/>
  <c r="Y30" i="7"/>
  <c r="M30" i="7"/>
  <c r="N30" i="7" s="1"/>
  <c r="M29" i="7"/>
  <c r="N29" i="7" s="1"/>
  <c r="Y28" i="7"/>
  <c r="M28" i="7"/>
  <c r="N28" i="7" s="1"/>
  <c r="Y27" i="7"/>
  <c r="M27" i="7"/>
  <c r="N27" i="7" s="1"/>
  <c r="Y26" i="7"/>
  <c r="M26" i="7"/>
  <c r="N26" i="7" s="1"/>
  <c r="P26" i="7" s="1"/>
  <c r="Y25" i="7"/>
  <c r="M25" i="7"/>
  <c r="N25" i="7" s="1"/>
  <c r="Y24" i="7"/>
  <c r="M24" i="7"/>
  <c r="N24" i="7" s="1"/>
  <c r="Y23" i="7"/>
  <c r="M23" i="7"/>
  <c r="N23" i="7" s="1"/>
  <c r="Y22" i="7"/>
  <c r="M22" i="7"/>
  <c r="N22" i="7" s="1"/>
  <c r="O22" i="7" s="1"/>
  <c r="Q22" i="7" s="1"/>
  <c r="Y21" i="7"/>
  <c r="M21" i="7"/>
  <c r="N21" i="7" s="1"/>
  <c r="O21" i="7" s="1"/>
  <c r="Y20" i="7"/>
  <c r="M20" i="7"/>
  <c r="N20" i="7" s="1"/>
  <c r="P20" i="7" s="1"/>
  <c r="Y19" i="7"/>
  <c r="M19" i="7"/>
  <c r="N19" i="7" s="1"/>
  <c r="P19" i="7" s="1"/>
  <c r="Y18" i="7"/>
  <c r="M18" i="7"/>
  <c r="K18" i="7"/>
  <c r="Y17" i="7"/>
  <c r="M17" i="7"/>
  <c r="K17" i="7"/>
  <c r="Y16" i="7"/>
  <c r="M16" i="7"/>
  <c r="K16" i="7"/>
  <c r="Y15" i="7"/>
  <c r="M15" i="7"/>
  <c r="N15" i="7" s="1"/>
  <c r="R15" i="7" s="1"/>
  <c r="Y14" i="7"/>
  <c r="M14" i="7"/>
  <c r="N14" i="7" s="1"/>
  <c r="Y13" i="7"/>
  <c r="M13" i="7"/>
  <c r="N13" i="7" s="1"/>
  <c r="Y12" i="7"/>
  <c r="M12" i="7"/>
  <c r="N12" i="7" s="1"/>
  <c r="N18" i="7" l="1"/>
  <c r="P18" i="7" s="1"/>
  <c r="N34" i="7"/>
  <c r="O34" i="7" s="1"/>
  <c r="Q34" i="7" s="1"/>
  <c r="N50" i="7"/>
  <c r="N17" i="7"/>
  <c r="R17" i="7" s="1"/>
  <c r="N49" i="7"/>
  <c r="R49" i="7" s="1"/>
  <c r="R23" i="7"/>
  <c r="S23" i="7" s="1"/>
  <c r="P23" i="7"/>
  <c r="R22" i="7"/>
  <c r="S22" i="7" s="1"/>
  <c r="O23" i="7"/>
  <c r="Q23" i="7" s="1"/>
  <c r="P24" i="7"/>
  <c r="O24" i="7"/>
  <c r="P53" i="7"/>
  <c r="O53" i="7"/>
  <c r="R30" i="7"/>
  <c r="S30" i="7" s="1"/>
  <c r="O30" i="7"/>
  <c r="Q30" i="7" s="1"/>
  <c r="R31" i="7"/>
  <c r="S31" i="7" s="1"/>
  <c r="O31" i="7"/>
  <c r="Q31" i="7" s="1"/>
  <c r="P40" i="7"/>
  <c r="O40" i="7"/>
  <c r="P22" i="7"/>
  <c r="O19" i="7"/>
  <c r="Q19" i="7" s="1"/>
  <c r="N35" i="7"/>
  <c r="P35" i="7" s="1"/>
  <c r="O36" i="7"/>
  <c r="O48" i="7"/>
  <c r="Q48" i="7" s="1"/>
  <c r="N52" i="7"/>
  <c r="R52" i="7" s="1"/>
  <c r="S52" i="7" s="1"/>
  <c r="R19" i="7"/>
  <c r="S19" i="7" s="1"/>
  <c r="P13" i="7"/>
  <c r="O13" i="7"/>
  <c r="Q13" i="7" s="1"/>
  <c r="R13" i="7"/>
  <c r="S13" i="7" s="1"/>
  <c r="P14" i="7"/>
  <c r="O14" i="7"/>
  <c r="Q14" i="7" s="1"/>
  <c r="R14" i="7"/>
  <c r="S14" i="7" s="1"/>
  <c r="P12" i="7"/>
  <c r="O12" i="7"/>
  <c r="Q12" i="7" s="1"/>
  <c r="S17" i="7"/>
  <c r="O25" i="7"/>
  <c r="Q25" i="7" s="1"/>
  <c r="R25" i="7"/>
  <c r="S25" i="7" s="1"/>
  <c r="P27" i="7"/>
  <c r="O27" i="7"/>
  <c r="Q27" i="7" s="1"/>
  <c r="R27" i="7"/>
  <c r="S27" i="7" s="1"/>
  <c r="P44" i="7"/>
  <c r="O44" i="7"/>
  <c r="Q44" i="7" s="1"/>
  <c r="R44" i="7"/>
  <c r="S44" i="7" s="1"/>
  <c r="P52" i="7"/>
  <c r="P54" i="7"/>
  <c r="O54" i="7"/>
  <c r="Q54" i="7" s="1"/>
  <c r="R54" i="7"/>
  <c r="S54" i="7" s="1"/>
  <c r="P25" i="7"/>
  <c r="N43" i="7"/>
  <c r="N42" i="7"/>
  <c r="R42" i="7" s="1"/>
  <c r="R12" i="7"/>
  <c r="S12" i="7" s="1"/>
  <c r="O17" i="7"/>
  <c r="Q17" i="7" s="1"/>
  <c r="R18" i="7"/>
  <c r="S18" i="7" s="1"/>
  <c r="R20" i="7"/>
  <c r="S20" i="7" s="1"/>
  <c r="R21" i="7"/>
  <c r="S21" i="7" s="1"/>
  <c r="P21" i="7"/>
  <c r="P29" i="7"/>
  <c r="O29" i="7"/>
  <c r="Q29" i="7" s="1"/>
  <c r="R29" i="7"/>
  <c r="S29" i="7" s="1"/>
  <c r="P34" i="7"/>
  <c r="O35" i="7"/>
  <c r="Q35" i="7" s="1"/>
  <c r="R35" i="7"/>
  <c r="S35" i="7" s="1"/>
  <c r="P46" i="7"/>
  <c r="O46" i="7"/>
  <c r="P50" i="7"/>
  <c r="O50" i="7"/>
  <c r="Q50" i="7" s="1"/>
  <c r="R50" i="7"/>
  <c r="S50" i="7" s="1"/>
  <c r="P51" i="7"/>
  <c r="O51" i="7"/>
  <c r="Q51" i="7" s="1"/>
  <c r="R51" i="7"/>
  <c r="S51" i="7" s="1"/>
  <c r="P55" i="7"/>
  <c r="O55" i="7"/>
  <c r="R55" i="7"/>
  <c r="S55" i="7" s="1"/>
  <c r="O26" i="7"/>
  <c r="Q26" i="7" s="1"/>
  <c r="R26" i="7"/>
  <c r="S26" i="7" s="1"/>
  <c r="P32" i="7"/>
  <c r="O32" i="7"/>
  <c r="Q32" i="7" s="1"/>
  <c r="R32" i="7"/>
  <c r="S32" i="7" s="1"/>
  <c r="O18" i="7"/>
  <c r="Q18" i="7" s="1"/>
  <c r="O20" i="7"/>
  <c r="Q20" i="7" s="1"/>
  <c r="P15" i="7"/>
  <c r="S15" i="7"/>
  <c r="O15" i="7"/>
  <c r="Q15" i="7" s="1"/>
  <c r="N16" i="7"/>
  <c r="P17" i="7"/>
  <c r="P28" i="7"/>
  <c r="O28" i="7"/>
  <c r="Q28" i="7" s="1"/>
  <c r="R28" i="7"/>
  <c r="S28" i="7" s="1"/>
  <c r="P33" i="7"/>
  <c r="O33" i="7"/>
  <c r="S33" i="7"/>
  <c r="P37" i="7"/>
  <c r="O37" i="7"/>
  <c r="S37" i="7"/>
  <c r="R38" i="7"/>
  <c r="S38" i="7" s="1"/>
  <c r="P38" i="7"/>
  <c r="O38" i="7"/>
  <c r="P41" i="7"/>
  <c r="O41" i="7"/>
  <c r="Q41" i="7" s="1"/>
  <c r="R41" i="7"/>
  <c r="S41" i="7" s="1"/>
  <c r="P45" i="7"/>
  <c r="O45" i="7"/>
  <c r="Q45" i="7" s="1"/>
  <c r="R45" i="7"/>
  <c r="S45" i="7" s="1"/>
  <c r="R46" i="7"/>
  <c r="S46" i="7" s="1"/>
  <c r="P49" i="7"/>
  <c r="S49" i="7"/>
  <c r="O49" i="7"/>
  <c r="Q49" i="7" s="1"/>
  <c r="R56" i="7"/>
  <c r="R57" i="7"/>
  <c r="S57" i="7" s="1"/>
  <c r="R58" i="7"/>
  <c r="S58" i="7" s="1"/>
  <c r="R24" i="7"/>
  <c r="S24" i="7" s="1"/>
  <c r="P30" i="7"/>
  <c r="P31" i="7"/>
  <c r="R36" i="7"/>
  <c r="S36" i="7" s="1"/>
  <c r="P39" i="7"/>
  <c r="R40" i="7"/>
  <c r="S40" i="7" s="1"/>
  <c r="P48" i="7"/>
  <c r="R53" i="7"/>
  <c r="S53" i="7" s="1"/>
  <c r="O56" i="7"/>
  <c r="Q56" i="7" s="1"/>
  <c r="S56" i="7"/>
  <c r="O57" i="7"/>
  <c r="Q57" i="7" s="1"/>
  <c r="O58" i="7"/>
  <c r="Q58" i="7" s="1"/>
  <c r="R39" i="7"/>
  <c r="S39" i="7" s="1"/>
  <c r="O52" i="7" l="1"/>
  <c r="Q52" i="7" s="1"/>
  <c r="R34" i="7"/>
  <c r="S34" i="7" s="1"/>
  <c r="O16" i="7"/>
  <c r="Q16" i="7" s="1"/>
  <c r="R16" i="7"/>
  <c r="S16" i="7" s="1"/>
  <c r="P16" i="7"/>
  <c r="P43" i="7"/>
  <c r="P42" i="7"/>
  <c r="O43" i="7"/>
  <c r="O42" i="7"/>
  <c r="R43" i="7"/>
  <c r="S42" i="7" s="1"/>
  <c r="S43" i="7" l="1"/>
  <c r="Q42" i="7"/>
  <c r="Q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auditoria</author>
  </authors>
  <commentList>
    <comment ref="N11" authorId="0" shapeId="0" xr:uid="{00000000-0006-0000-0500-000001000000}">
      <text>
        <r>
          <rPr>
            <b/>
            <sz val="8"/>
            <color indexed="81"/>
            <rFont val="Tahoma"/>
            <family val="2"/>
          </rPr>
          <t>auditoria:</t>
        </r>
        <r>
          <rPr>
            <sz val="8"/>
            <color indexed="81"/>
            <rFont val="Tahoma"/>
            <family val="2"/>
          </rPr>
          <t xml:space="preserve">
Los colores de la criticidad van de acuerdo a los rangos de ésta. Ver K24 en esta hoja.</t>
        </r>
      </text>
    </comment>
  </commentList>
</comments>
</file>

<file path=xl/sharedStrings.xml><?xml version="1.0" encoding="utf-8"?>
<sst xmlns="http://schemas.openxmlformats.org/spreadsheetml/2006/main" count="1426" uniqueCount="565">
  <si>
    <t>Subcomponente</t>
  </si>
  <si>
    <t xml:space="preserve">Actividades </t>
  </si>
  <si>
    <t>Meta o producto</t>
  </si>
  <si>
    <t>Responsable</t>
  </si>
  <si>
    <t>1.1</t>
  </si>
  <si>
    <t>1.2</t>
  </si>
  <si>
    <t>Fecha programada</t>
  </si>
  <si>
    <t>Indicador</t>
  </si>
  <si>
    <t>Componente 5: MECANISMOS PARA LA TRANSPARENCIA Y ACCESO A LA INFORMACIÓN</t>
  </si>
  <si>
    <t xml:space="preserve"> </t>
  </si>
  <si>
    <t>Informes de monitoreo</t>
  </si>
  <si>
    <t>(No. de información obligatoria a publicar por la entidad/ No. de información publicada) * 100</t>
  </si>
  <si>
    <t>Permanente</t>
  </si>
  <si>
    <t>Establecer un seguimiento trimestral a la publicación completa de la información mínima requerida por la Ley 1712 de 2014 y a la Estrategia Gobierno en Línea.</t>
  </si>
  <si>
    <r>
      <rPr>
        <b/>
        <sz val="10"/>
        <color theme="1"/>
        <rFont val="Arial"/>
        <family val="2"/>
      </rPr>
      <t>Subcomponente 1</t>
    </r>
    <r>
      <rPr>
        <sz val="10"/>
        <color theme="1"/>
        <rFont val="Arial"/>
        <family val="2"/>
      </rPr>
      <t xml:space="preserve">
Transparencia Activa</t>
    </r>
  </si>
  <si>
    <r>
      <rPr>
        <b/>
        <sz val="10"/>
        <color theme="1"/>
        <rFont val="Arial"/>
        <family val="2"/>
      </rPr>
      <t>Subcomponente 2</t>
    </r>
    <r>
      <rPr>
        <sz val="10"/>
        <color theme="1"/>
        <rFont val="Arial"/>
        <family val="2"/>
      </rPr>
      <t xml:space="preserve">
Transparencia Pasiva</t>
    </r>
  </si>
  <si>
    <r>
      <rPr>
        <b/>
        <sz val="10"/>
        <color theme="1"/>
        <rFont val="Arial"/>
        <family val="2"/>
      </rPr>
      <t>Subcomponente 3</t>
    </r>
    <r>
      <rPr>
        <sz val="10"/>
        <color theme="1"/>
        <rFont val="Arial"/>
        <family val="2"/>
      </rPr>
      <t xml:space="preserve">
Instrumentos de Gestión de la Información</t>
    </r>
  </si>
  <si>
    <r>
      <rPr>
        <b/>
        <sz val="10"/>
        <color theme="1"/>
        <rFont val="Arial"/>
        <family val="2"/>
      </rPr>
      <t>Subcomponente 4</t>
    </r>
    <r>
      <rPr>
        <sz val="10"/>
        <color theme="1"/>
        <rFont val="Arial"/>
        <family val="2"/>
      </rPr>
      <t xml:space="preserve">
Criterio diferencial de Accesibilidad</t>
    </r>
  </si>
  <si>
    <r>
      <rPr>
        <b/>
        <sz val="10"/>
        <color theme="1"/>
        <rFont val="Arial"/>
        <family val="2"/>
      </rPr>
      <t>Subcomponente 5</t>
    </r>
    <r>
      <rPr>
        <sz val="10"/>
        <color theme="1"/>
        <rFont val="Arial"/>
        <family val="2"/>
      </rPr>
      <t xml:space="preserve">
Monitoreo</t>
    </r>
  </si>
  <si>
    <t>Componente 4. MECANISMOS PARA MEJORAR LA ATENCIÓN AL CIUDADANO</t>
  </si>
  <si>
    <t>Actividades</t>
  </si>
  <si>
    <t>2.1</t>
  </si>
  <si>
    <t>3.1</t>
  </si>
  <si>
    <t>5.1</t>
  </si>
  <si>
    <r>
      <t xml:space="preserve">Subcomponente 1
</t>
    </r>
    <r>
      <rPr>
        <sz val="10"/>
        <color theme="1"/>
        <rFont val="Arial"/>
        <family val="2"/>
      </rPr>
      <t>Estructura administrativa y Direccionamiento estratégico</t>
    </r>
  </si>
  <si>
    <r>
      <t xml:space="preserve">Subcomponente 2
</t>
    </r>
    <r>
      <rPr>
        <sz val="10"/>
        <color theme="1"/>
        <rFont val="Arial"/>
        <family val="2"/>
      </rPr>
      <t>Fortalecimiento de los canales de atención</t>
    </r>
  </si>
  <si>
    <r>
      <t xml:space="preserve">Subcomponente 3
</t>
    </r>
    <r>
      <rPr>
        <sz val="10"/>
        <color theme="1"/>
        <rFont val="Arial"/>
        <family val="2"/>
      </rPr>
      <t>Talento Humano</t>
    </r>
  </si>
  <si>
    <r>
      <t xml:space="preserve">Subcomponente 4
</t>
    </r>
    <r>
      <rPr>
        <sz val="10"/>
        <color theme="1"/>
        <rFont val="Arial"/>
        <family val="2"/>
      </rPr>
      <t>Normativo y procedimental</t>
    </r>
  </si>
  <si>
    <r>
      <t xml:space="preserve">Subcomponente 5
</t>
    </r>
    <r>
      <rPr>
        <sz val="10"/>
        <color theme="1"/>
        <rFont val="Arial"/>
        <family val="2"/>
      </rPr>
      <t>Relacionamiento con el ciudadano</t>
    </r>
  </si>
  <si>
    <t>BENEFICIO AL CIUDADANO Y/O ENTIDAD</t>
  </si>
  <si>
    <t>INICIO</t>
  </si>
  <si>
    <t>FIN</t>
  </si>
  <si>
    <t>Administrativo</t>
  </si>
  <si>
    <t>En proceso de mejora</t>
  </si>
  <si>
    <t>NOMBRE DEL TRÁMITE, PROCESO O PROCEDIMIENTO</t>
  </si>
  <si>
    <t>TIPO DE RACIONALIZACIÓN</t>
  </si>
  <si>
    <t>ACCIÓN ESPECÍFICA DE RACIONALIZACIÓN</t>
  </si>
  <si>
    <t>SITUACIÓN ACTUAL</t>
  </si>
  <si>
    <t>DESCRIPCIÓN DE LA MEJORA A REALIZAR AL TRÁMITE, PROCESO O PROCEDIMEINTO</t>
  </si>
  <si>
    <t>FECHA REALIZACIÓN</t>
  </si>
  <si>
    <t>Dinamizar la interacción entre la entidad y la ciudadanía.</t>
  </si>
  <si>
    <t>Automatizar y agilizar la entrega y recibo de información.</t>
  </si>
  <si>
    <t>N°</t>
  </si>
  <si>
    <t>RESPONSABLE</t>
  </si>
  <si>
    <t xml:space="preserve"> Fecha programada</t>
  </si>
  <si>
    <t>1.3</t>
  </si>
  <si>
    <t>4.1</t>
  </si>
  <si>
    <r>
      <rPr>
        <b/>
        <sz val="10"/>
        <color theme="1"/>
        <rFont val="Arial"/>
        <family val="2"/>
      </rPr>
      <t>Subcomponente 1</t>
    </r>
    <r>
      <rPr>
        <sz val="10"/>
        <color theme="1"/>
        <rFont val="Arial"/>
        <family val="2"/>
      </rPr>
      <t xml:space="preserve">
Información de calidad y en lenguaje comprensible</t>
    </r>
  </si>
  <si>
    <r>
      <rPr>
        <b/>
        <sz val="10"/>
        <color theme="1"/>
        <rFont val="Arial"/>
        <family val="2"/>
      </rPr>
      <t>Subcomponente 2</t>
    </r>
    <r>
      <rPr>
        <sz val="10"/>
        <color theme="1"/>
        <rFont val="Arial"/>
        <family val="2"/>
      </rPr>
      <t xml:space="preserve">
Diálogo de doble vía con la ciudadanía y sus organizaciones</t>
    </r>
  </si>
  <si>
    <r>
      <rPr>
        <b/>
        <sz val="10"/>
        <color theme="1"/>
        <rFont val="Arial"/>
        <family val="2"/>
      </rPr>
      <t>Subcomponente 3</t>
    </r>
    <r>
      <rPr>
        <sz val="10"/>
        <color theme="1"/>
        <rFont val="Arial"/>
        <family val="2"/>
      </rPr>
      <t xml:space="preserve">
Incentivos para motivar la cultura de la rendición y petición de cuentas</t>
    </r>
  </si>
  <si>
    <r>
      <rPr>
        <b/>
        <sz val="10"/>
        <color theme="1"/>
        <rFont val="Arial"/>
        <family val="2"/>
      </rPr>
      <t>Subcomponente 4</t>
    </r>
    <r>
      <rPr>
        <sz val="10"/>
        <color theme="1"/>
        <rFont val="Arial"/>
        <family val="2"/>
      </rPr>
      <t xml:space="preserve">
Evaluación y retroalimentación a la gestión institucional</t>
    </r>
  </si>
  <si>
    <t>Página web actualizada</t>
  </si>
  <si>
    <t>Sistemas de información diligenciados oportunamente</t>
  </si>
  <si>
    <t xml:space="preserve">Permanente </t>
  </si>
  <si>
    <t>IDENTIFICACIÓN DEL RIESGO</t>
  </si>
  <si>
    <t>ACCIONES</t>
  </si>
  <si>
    <t>INDICADOR</t>
  </si>
  <si>
    <t>IMPACTO</t>
  </si>
  <si>
    <t>Componente 2. RACIONALIZACIÓN DE TRÁMITES</t>
  </si>
  <si>
    <t>Componente 3. RENDICIÓN DE CUENTAS</t>
  </si>
  <si>
    <t>PROCESO</t>
  </si>
  <si>
    <t>CONSECUENCIAS</t>
  </si>
  <si>
    <t>Implementado</t>
  </si>
  <si>
    <t>Mantener actualizada la página web de la Entidad  de acuerdo a los lineamientos de la Ley 1712 de 2014.</t>
  </si>
  <si>
    <t>Realizar informe de las solicitudes de acceso a la información realizada por la ciudadanía, que contenga:
1. El número de solicitudes recibidas.
2. El número de solicitudes que fueron trasladadas a otra institución.
3. El tiempo de respuesta a cada solicitud.
4. El número de solicitudes en las que se negó el acceso a la información.</t>
  </si>
  <si>
    <t>02 informes realizados</t>
  </si>
  <si>
    <t>2.2</t>
  </si>
  <si>
    <t>01 informe en cada semestre</t>
  </si>
  <si>
    <t>ZONA DE RIESGO</t>
  </si>
  <si>
    <t>CALIFICACIÓN DEL RIESGO</t>
  </si>
  <si>
    <t>Jefe Jurídico</t>
  </si>
  <si>
    <t>Control Interno</t>
  </si>
  <si>
    <t>Jefe Jurídica</t>
  </si>
  <si>
    <t>Gerente</t>
  </si>
  <si>
    <t>Subcomponente /Procesos</t>
  </si>
  <si>
    <t>Construcción mapa de riesgos de corrupción</t>
  </si>
  <si>
    <t xml:space="preserve">Actualización de los riesgos identificados </t>
  </si>
  <si>
    <t>Listado de riesgos actualizados</t>
  </si>
  <si>
    <t>Responsables de los procesos</t>
  </si>
  <si>
    <t>Valoración de los riesgos actualizados</t>
  </si>
  <si>
    <t>Listados de riesgos valorados</t>
  </si>
  <si>
    <t>Ajustes al mapa de riesgos de corrupción</t>
  </si>
  <si>
    <t>Mapa de riesgos de corrupción actualizado</t>
  </si>
  <si>
    <t>Consulta y divulgación</t>
  </si>
  <si>
    <t xml:space="preserve">Mapa de riesgos de corrupción publicado </t>
  </si>
  <si>
    <t>Monitoreo y revisión</t>
  </si>
  <si>
    <t>Correo con monitoreo y revisión de la gestión del riesgo y las acciones asociadas al control e identificación de riesgos materializados,  remitido por los responsables de los procesos al jefe de la Oficina de Planeación para su consolidación en el formato establecido.</t>
  </si>
  <si>
    <t>Seguimiento</t>
  </si>
  <si>
    <t>Realizar seguimiento y evaluación de la efectividad de los controles</t>
  </si>
  <si>
    <t>Informe de seguimiento al mapa de riesgos de corrupción, en el formato establecido para ese fin.</t>
  </si>
  <si>
    <t>Componente 1. GESTIÓN DEL RIESGO</t>
  </si>
  <si>
    <t>Responsable de Control Interno</t>
  </si>
  <si>
    <t>Atención y Gestión de PQR</t>
  </si>
  <si>
    <t>Mantenimiento o actualización de la web institucional y mantenimiento de equipos de comunicación y computo</t>
  </si>
  <si>
    <t>Procesos Internos</t>
  </si>
  <si>
    <t>Reducción de tiempo de tareas o actividades</t>
  </si>
  <si>
    <t>Mantener el proceso de digitalización del archivo institucional sobre los nuevos documentos que se generen</t>
  </si>
  <si>
    <t>Técnico de Archivo</t>
  </si>
  <si>
    <t>Plan de Comunicaciones actualizado</t>
  </si>
  <si>
    <t>Comunicadora Social</t>
  </si>
  <si>
    <t xml:space="preserve">Publicación oportuna de los diferentes procesos contractuales en el SECOP </t>
  </si>
  <si>
    <t>Revisión periódica de los riesgos, monitoreo a los controles y ajustes a los riesgos de corrupción, si se requieren</t>
  </si>
  <si>
    <t>Establecimiento de diferentes canales de atención</t>
  </si>
  <si>
    <t>Tecnológico</t>
  </si>
  <si>
    <t>Equipo Social</t>
  </si>
  <si>
    <t>Cuentas de redes sociales activas</t>
  </si>
  <si>
    <t>Disponibilidad de información de rendición de cuentas en web institucional</t>
  </si>
  <si>
    <t>Capacitación a funcionarios en temas de política anticorrupción, rendición de cuentas o transparencia.</t>
  </si>
  <si>
    <t>Capacitación Realizada en temas contemplados en la actividad</t>
  </si>
  <si>
    <t xml:space="preserve">Gerente  </t>
  </si>
  <si>
    <t>2.3</t>
  </si>
  <si>
    <t>2.4</t>
  </si>
  <si>
    <t xml:space="preserve"> Protocolo de Atención al Ciudadano</t>
  </si>
  <si>
    <t>Socialización del Protocolo de Atención al Ciudadano</t>
  </si>
  <si>
    <t xml:space="preserve">Construcción del Protocolo de  Atención al Ciudadano </t>
  </si>
  <si>
    <t>Socialización a Funcionarios y Contratistas</t>
  </si>
  <si>
    <t>Realizar campaña de divulgación de los diferentes canales de atención al ciudadano</t>
  </si>
  <si>
    <t>Desarrollar jornada de sensibilización para fortalecer las competencias y habilidades de los funcionarios para el servicio al ciudadano.</t>
  </si>
  <si>
    <t>Jornada de Sensibilización</t>
  </si>
  <si>
    <t xml:space="preserve">Revisión continua del normograma </t>
  </si>
  <si>
    <t>Normograma actualizado</t>
  </si>
  <si>
    <t>4.2</t>
  </si>
  <si>
    <t>Revisión y seguimiento a los Procedimientos y lineamientos sobre Atención al Ciudadano</t>
  </si>
  <si>
    <t>Auditoria Interna</t>
  </si>
  <si>
    <t>Actualización de la caracterización de usuarios y grupos de interés</t>
  </si>
  <si>
    <t>Caracterización de Grupos de Interés</t>
  </si>
  <si>
    <t>Actualización del Plan de Comunicaciones de la entidad y revisión de política y lineamientos específicos sobre comunicaciones</t>
  </si>
  <si>
    <t>Publicación de la información de interés dentro de la página web institucional.</t>
  </si>
  <si>
    <t>Matriz de revisión de contenidos</t>
  </si>
  <si>
    <t xml:space="preserve">5.2 </t>
  </si>
  <si>
    <t xml:space="preserve">5.1 </t>
  </si>
  <si>
    <t>Instrumentos de Transparencia Actualizados</t>
  </si>
  <si>
    <t>( Documentos actualizados / total de documentos a actualizar) * 100</t>
  </si>
  <si>
    <t>Actualizar la resolución de costos de reproducción</t>
  </si>
  <si>
    <t>Resolución de Costos de Reproducción Actualizada</t>
  </si>
  <si>
    <t>Documento Actualizado</t>
  </si>
  <si>
    <t>PERSONAL</t>
  </si>
  <si>
    <t>PROCESO INTERNO</t>
  </si>
  <si>
    <t>TERCEREOS</t>
  </si>
  <si>
    <t>INSUMOS</t>
  </si>
  <si>
    <t xml:space="preserve">INSTALACIONES </t>
  </si>
  <si>
    <t>ANALISIS DEL RIESGO</t>
  </si>
  <si>
    <t>TIPOO DE PROCESO</t>
  </si>
  <si>
    <t>SUBPROCESO</t>
  </si>
  <si>
    <t>RIESGO IDENTIFICADO</t>
  </si>
  <si>
    <t>CAUSAS DE LA FALLA</t>
  </si>
  <si>
    <t>EFECTOS - CONSECUENCIAS</t>
  </si>
  <si>
    <t>CLASIFICACIÓN DEL RIESGO</t>
  </si>
  <si>
    <t>PROBABILIDAD DE OCURRENCIA</t>
  </si>
  <si>
    <t>EVALUACION DEL RIESGO</t>
  </si>
  <si>
    <t>VALORACION DEL RIESGO</t>
  </si>
  <si>
    <t>RESPONSABLES (Cargo)</t>
  </si>
  <si>
    <t>CRONOGRAMA</t>
  </si>
  <si>
    <t xml:space="preserve">NORMATIVIDAD </t>
  </si>
  <si>
    <t>RELACIONADO CON</t>
  </si>
  <si>
    <t>POSIBLES CONSECUENCIAS</t>
  </si>
  <si>
    <t>PROBABILIDAD</t>
  </si>
  <si>
    <t>VALORACION DE PROBABILIDAD</t>
  </si>
  <si>
    <t>VALORACIÓN DEL IMPACTO</t>
  </si>
  <si>
    <t>CRITICIDAD</t>
  </si>
  <si>
    <t>ZONA RIESGO</t>
  </si>
  <si>
    <t>PROBABILIDAD DE DETECCION</t>
  </si>
  <si>
    <t>LINEAMIENTO SUGERIDO</t>
  </si>
  <si>
    <t>Participación del riesgo en el proceso</t>
  </si>
  <si>
    <t>Ponderación Criticidad</t>
  </si>
  <si>
    <t xml:space="preserve">CONTROL EXISTENTE </t>
  </si>
  <si>
    <t>CONTROLES SEGÚN PERIODICIDAD</t>
  </si>
  <si>
    <t>CONTROLES SEGÚN SU EFECTIVIDAD</t>
  </si>
  <si>
    <t>CONTROLES SEGÚN SU IMPLEMENTACIÓN</t>
  </si>
  <si>
    <t>NIVEL DEL CONTROL</t>
  </si>
  <si>
    <t>CALIFICACION DEL CON TROL</t>
  </si>
  <si>
    <t>ENTORNO</t>
  </si>
  <si>
    <t>ESTRATEGICO</t>
  </si>
  <si>
    <t>GERENCIAL</t>
  </si>
  <si>
    <t>Nuevas directricez de la nueva administracion</t>
  </si>
  <si>
    <t>incumplimiento a la normatividad vigente</t>
  </si>
  <si>
    <t>INCUMPLIMIENTO DE LA  RESPONSABILIDAD SOCIAL</t>
  </si>
  <si>
    <t>Riesgo Financiero</t>
  </si>
  <si>
    <t xml:space="preserve">MEDIA </t>
  </si>
  <si>
    <t>CATASTROFICO</t>
  </si>
  <si>
    <t>Seguimiento a compromisos (objetivos y metas) definidos en el plan.</t>
  </si>
  <si>
    <t>PERMANENTE</t>
  </si>
  <si>
    <t>DETECTIVO</t>
  </si>
  <si>
    <t>MANUAL</t>
  </si>
  <si>
    <t>BUENO</t>
  </si>
  <si>
    <t>BAJO</t>
  </si>
  <si>
    <t>Seguimiento y control al plan estratégico</t>
  </si>
  <si>
    <t>% de errores en el plan de desarrollo institucional</t>
  </si>
  <si>
    <t>Riesgos Operativos</t>
  </si>
  <si>
    <t>MODERADO</t>
  </si>
  <si>
    <t>% de cumplimiento  al plan de desarrollo institucional</t>
  </si>
  <si>
    <t xml:space="preserve">Inoportunidad en la presentacion de proyectos de inversión </t>
  </si>
  <si>
    <t>% en la gestion de proyectos</t>
  </si>
  <si>
    <t>COMITES</t>
  </si>
  <si>
    <t>Fallas en los procedimientos de gestion de proyectos</t>
  </si>
  <si>
    <t>corrupcion</t>
  </si>
  <si>
    <t>Riesgo normativo</t>
  </si>
  <si>
    <t xml:space="preserve">Generar y/o divulgar Información errónea o equivocada </t>
  </si>
  <si>
    <t>Falta de Capacitación e inducción del personal de cara al usuario etc</t>
  </si>
  <si>
    <t>PERDIDA DE INFORMACION</t>
  </si>
  <si>
    <t>BAJA</t>
  </si>
  <si>
    <t>LEVE</t>
  </si>
  <si>
    <t>Revisión del portafolio de servicios por parte de los directivos de la empresa</t>
  </si>
  <si>
    <t>Actualización, implemetación y divulgación  de lod procesos de comunicación a los Colaboradores de la Entidad</t>
  </si>
  <si>
    <t>% de error en la divulgacion de la informacion</t>
  </si>
  <si>
    <t xml:space="preserve">Demora y falta oportunidad en la difusión de la información </t>
  </si>
  <si>
    <t xml:space="preserve">Llevar un control de la cantidad de requerimientos de publicación de información  que se haga al área de comunicaciones por medio del formato de requerimientos </t>
  </si>
  <si>
    <t>Diligenciamiento de formato de control de fecha de solicitud y fecha de divulgación</t>
  </si>
  <si>
    <t>Oportunidad en la divulgacion de la informacion</t>
  </si>
  <si>
    <t>Fallas en el desarrollo del plan institucional de comunicaciones</t>
  </si>
  <si>
    <t xml:space="preserve">Reporte Trimestral </t>
  </si>
  <si>
    <t xml:space="preserve">Implementación del manual de comunicaciones de Montería Ciudades Amables S.A.S, Acciones de mejora del proceso de comunicaciones </t>
  </si>
  <si>
    <t>% de error en el desarrollo del ´plan de comunicaciones</t>
  </si>
  <si>
    <t>DAÑO AL PACIENTE</t>
  </si>
  <si>
    <t xml:space="preserve">Manejo inadecuado de la imagen institucional que pueda afectar el posicionamiento positivo de la imagen   </t>
  </si>
  <si>
    <t>Formato de Registro de Induccion y reinduccion</t>
  </si>
  <si>
    <t>Desarrollar el manual de crisis institucional</t>
  </si>
  <si>
    <t>% de errores en el manejo de la imagen institucional</t>
  </si>
  <si>
    <t>DETRIMENTO PATRIMONIAL</t>
  </si>
  <si>
    <t>Fallas en los procedimientos relacionados con publicidad</t>
  </si>
  <si>
    <t>Mala imagen institucional, potencial demanda legal</t>
  </si>
  <si>
    <t>Registro de Boletines</t>
  </si>
  <si>
    <t>MISIONAL</t>
  </si>
  <si>
    <t>GESTION JURIDICA Y DE CONTRATACION</t>
  </si>
  <si>
    <t>Inoportunidad en la defensa de la entidad ante procesos externos</t>
  </si>
  <si>
    <t>Riesgo financiero</t>
  </si>
  <si>
    <t>Eliminar, disminuir o transferior riesgo aceptable</t>
  </si>
  <si>
    <t>Seguimiento a los procesos judiciales externos</t>
  </si>
  <si>
    <t>ACEPTABLE</t>
  </si>
  <si>
    <t>MEDIO</t>
  </si>
  <si>
    <t>Verificar que la totalidad de contratos deben estar debidamente perfeccionados</t>
  </si>
  <si>
    <t>Asesor Juridico</t>
  </si>
  <si>
    <t>Oportunidad en la defensa de la entidad ante procesos externos</t>
  </si>
  <si>
    <t>fallas  en la defensa de la entidad ante procesos externos</t>
  </si>
  <si>
    <t>% de procesos fallados en contra de la entidad</t>
  </si>
  <si>
    <t>Falta de legalización de contratos</t>
  </si>
  <si>
    <t>Riesgo Normativo</t>
  </si>
  <si>
    <t>Legalización de contratos ajustados a la normatividad vigente</t>
  </si>
  <si>
    <t>Total contratos legalizados/total contratos firmados%100</t>
  </si>
  <si>
    <t>Fallas en el proceso de contratacion</t>
  </si>
  <si>
    <t>Cumplimiento de las fechas establecidas para la radicación de las cuentas</t>
  </si>
  <si>
    <t>Monitoreo mensual a la radicación con lista de verificación</t>
  </si>
  <si>
    <t>% de error en los giros</t>
  </si>
  <si>
    <t>DAÑO A LA SALUD DE LOS TRABAJADORES</t>
  </si>
  <si>
    <t>Falta de liquidacion  de contratos</t>
  </si>
  <si>
    <t>Liquidación de contratos ajustados a la normatividad vigente</t>
  </si>
  <si>
    <t>Total contratos liquidados/total contratos ejecutados%100</t>
  </si>
  <si>
    <t>GESTION SOCIAL</t>
  </si>
  <si>
    <t>Falta de identificacion y seguimiento al proceso</t>
  </si>
  <si>
    <t>Programa de induccion, reinduccion, entrenamiento y capacitacion en puesto de trabajoCapacitacion a la  comunidad, seguimiento a los eventos de interes publico</t>
  </si>
  <si>
    <t>Exijir el perfil mínimo para laborar en los diferentes servicios . Programa de induccion , entrenamiento y capacitacion</t>
  </si>
  <si>
    <t>Oportunidad de respuesta al SQRS</t>
  </si>
  <si>
    <t>Fallas en los procesos de participacion social</t>
  </si>
  <si>
    <t xml:space="preserve">Corrupcion </t>
  </si>
  <si>
    <t>Programa de induccion, reinduccion, entrenamiento y capacitacion en puesto de trabajo</t>
  </si>
  <si>
    <t>% de adherencia al proceso</t>
  </si>
  <si>
    <t>Fallas en el proceso de  identificacion de la satisfaccion del usuario</t>
  </si>
  <si>
    <t>MALA CALIDAD DEL SERVICIO</t>
  </si>
  <si>
    <t>Obras construidas y recibidas con bajos niveles de calidad, Posible ocurrencia de accidentes,   Acciones legales contra la Entidad</t>
  </si>
  <si>
    <t>Falta de planeacion en los cronogramas de visitas</t>
  </si>
  <si>
    <t>Incumplimie nto en los plazos de entrega de obras, obras sin cumplimiento de las especificaciones tecnicas</t>
  </si>
  <si>
    <t>Informes de supervision</t>
  </si>
  <si>
    <t>Errores en la supervision de contratos</t>
  </si>
  <si>
    <t>Falta de induccion y capacitacion en los procesos institucionales y del manual de supervision de contratos</t>
  </si>
  <si>
    <t>Corrupcion, incumplimiento de los proveedores, acciones legales en contra de la institución</t>
  </si>
  <si>
    <t>Verificacion de soportes  para la liquidacion de contratos, seguimientos</t>
  </si>
  <si>
    <t>Asesor juridico, referente de recursos fisicos</t>
  </si>
  <si>
    <t>% de acciones legales por errores en el desarrollo de los contratos</t>
  </si>
  <si>
    <t>Incumplimiento por parte del contratista</t>
  </si>
  <si>
    <t>Fallas en la escogencia de los contratistas de obras</t>
  </si>
  <si>
    <t xml:space="preserve">Revisión y viabilización del proyecto por un  profesional idóneo al  área del  mismo. </t>
  </si>
  <si>
    <t xml:space="preserve">APOYO </t>
  </si>
  <si>
    <t>GESTION ADMINISTRATIVA Y FINANCIERA</t>
  </si>
  <si>
    <t>Legalizacion de contratos de compras sin los soportes necesarios</t>
  </si>
  <si>
    <t>Falta de induccion y capacitacion en los procesos institucionales y en el manual de contratacion</t>
  </si>
  <si>
    <t>Verificacion de soportes previo a la legalizacion con firmas, seguimientos</t>
  </si>
  <si>
    <t>% de contratos sin cumplimiento de requisitos</t>
  </si>
  <si>
    <t>Fallas en el proceso de compras</t>
  </si>
  <si>
    <t>No pertinencia en disponibilidades, reservas y ordenes de pago</t>
  </si>
  <si>
    <t>Falta de Compromiso con la actitud de servicio.
Falta de Capacitación e inducción del personal de cara al usuario etc</t>
  </si>
  <si>
    <t>Seguimiento a la emisión de disponibilidades , reservas y ordenes de
pago</t>
  </si>
  <si>
    <t>% de error en la disponibilidades, reservas y ordenes de pago</t>
  </si>
  <si>
    <t>Los ingresos no están igual o por encima al compromiso del periodo
a evaluar</t>
  </si>
  <si>
    <t xml:space="preserve">No adherencia a procedimientos </t>
  </si>
  <si>
    <t>Desequilibrio presupuestal
Falta de recursos disponibles para la gestion institucional</t>
  </si>
  <si>
    <t>Verificar que los Ingresos mayores o iguales a los compromisos</t>
  </si>
  <si>
    <t>Monitoreo a los compromisos mensualmente</t>
  </si>
  <si>
    <t>% de error en la ejecucion del presupuesto</t>
  </si>
  <si>
    <t>fallas en la identificacion de las cuentas</t>
  </si>
  <si>
    <t>No adherencia al proceso</t>
  </si>
  <si>
    <t>Retraso de informes financieros</t>
  </si>
  <si>
    <t>verifiacion de la informacion</t>
  </si>
  <si>
    <t>% de error en la identificacion de cuentas</t>
  </si>
  <si>
    <t>Fallas en las conciliaciones contables</t>
  </si>
  <si>
    <t>% de error  en las conciliaciones contables</t>
  </si>
  <si>
    <t>Inoportunidad en la generacion de informes financieros</t>
  </si>
  <si>
    <t>Cumplimiento de las fechas establecidas para  generar y presentar informacion contable</t>
  </si>
  <si>
    <t>Oportunidad en la entrega de informes financieros</t>
  </si>
  <si>
    <t>Fallas en  el giro de obligaciones</t>
  </si>
  <si>
    <t>Formula ilegible o incompleta, Dispensación por factura   Error humano</t>
  </si>
  <si>
    <t>No cobro de los servicios prestados
Incumplimiento legal</t>
  </si>
  <si>
    <t>No cumplimiento de los requisitos de ingreso del personal</t>
  </si>
  <si>
    <t>Riesgo de Cumplimiento</t>
  </si>
  <si>
    <t>Vo. Bueno del referente de gestion humana, garantizando que se esta cumplimiendo con los requisitos de ingreso</t>
  </si>
  <si>
    <t>REGULAR</t>
  </si>
  <si>
    <t>Seguimiento al ingreso del personal con listas de chequeo</t>
  </si>
  <si>
    <t>% de servidores que no cumplen con requisitos para el ingreso</t>
  </si>
  <si>
    <t>Fallas en la liquidacion de la nomina de empleados publicos</t>
  </si>
  <si>
    <t>Verificar que el El 100% de los accidentes de trabajo deben ser reportados y gestionados</t>
  </si>
  <si>
    <t>Seguimiento y verificación a la gestión de los accidentes de trabajo</t>
  </si>
  <si>
    <t>% de errores en la liquidacion de la nomina</t>
  </si>
  <si>
    <t>Falta de gestión del plan de bienestar institucional</t>
  </si>
  <si>
    <t>% de cumplimiento del plan de bienestar institucional</t>
  </si>
  <si>
    <t>Falta de gestión del plan de capacitacion institucional</t>
  </si>
  <si>
    <t>% de cumplimiento del plan de capacitacion</t>
  </si>
  <si>
    <t>Falta de gestión de los accidentes de trabajo</t>
  </si>
  <si>
    <t>% de gestion a accidentes de trabajo</t>
  </si>
  <si>
    <t>fallas en el proceso de selección de personal</t>
  </si>
  <si>
    <t>Falta de control de inventarios</t>
  </si>
  <si>
    <t>Falta de induccion y capacitacion en los procesos institucionales</t>
  </si>
  <si>
    <t>Perdida de equipos, corrupcion</t>
  </si>
  <si>
    <t>Importante</t>
  </si>
  <si>
    <t>Media</t>
  </si>
  <si>
    <t>Tomar medidas para llevar el Riesgo a Zona de Riesgo Aceptable. Reducir el Riesgo o Asumirlo</t>
  </si>
  <si>
    <t>Inventarios periodicos</t>
  </si>
  <si>
    <t>% de errores en el control de inventarios</t>
  </si>
  <si>
    <t>Perdida de Unidades documentales en el área de archivo</t>
  </si>
  <si>
    <t>*Hurto
*Falta de conocimiento del proceso por parte de los auxiliares y tecnicos de archivo.
*Descuido por parte de los auxiliares y tecnicos de archivo en abandonar las instalaciones de archivo donde se custodia la documentacion.</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</si>
  <si>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</si>
  <si>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sobre los prestamos documentales,transferencias documentales y capacitaciones en el manejo de la recepcion y custodia de archivos a los auxiliares y tecnicos de archivo.</t>
  </si>
  <si>
    <t>*Seguimiento al proceso de transferencias documentales según cronograma establecido.
*Revision de las unidades de almacenamiento y bodegasdonde se custodia la documentacion de forma periodica
*Seguimiento a la aplicación de las 5 "S"
*Auditorias a los archivos de gestion y central periodicamente</t>
  </si>
  <si>
    <t>% de perdida de unidades documentales</t>
  </si>
  <si>
    <t>Deterioro de la documentación</t>
  </si>
  <si>
    <t xml:space="preserve">Falta de cuidados en cuanto a limpieza o factores biológicos: humedad, plagas por parte del auxiliar de aseo.
En cuanto a las unidades documentales descuido por parte del auxiliar de archivo en identificar las unidades documentales afectadas. </t>
  </si>
  <si>
    <t>Se inicia con un proceso legal, disciplinario para determinar lo sucedido y asi tomar acciones correctivas.
Se incumple a la normatividad archivistica vigente la cual implica una sancion para  la entidady determinacion de hallazgos por parte de los entes de control</t>
  </si>
  <si>
    <t>Efectuar la limpieza semanal de las instalaciones, muebles de Archivo rodantes y unidades documentales ( carpetas, cajas)</t>
  </si>
  <si>
    <t>Diligenciar formato de seguimiento  de la limpieza de las instalaciones de archivo y de las unidades documentales relacionando las fallas que se presente en este proceso</t>
  </si>
  <si>
    <t>Total documentacion deteriorada</t>
  </si>
  <si>
    <t>Adulteración de la documentación</t>
  </si>
  <si>
    <t xml:space="preserve">*Falta de conocimiento en la elaboracion de documentos por parte de los funcionarios de la Entidad.
*Falta de control en la custodia documental donde puede ser sustraido un documento
</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</si>
  <si>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</si>
  <si>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al proceso de custodia documental.
*Seguimiento a la aplicación del manual de Gestion Documental en el capitulo de "elaboracion de documentos y responsables de firmar"</t>
  </si>
  <si>
    <t xml:space="preserve">*Realizar seguimiento periodico a la aplicación del manual de Gestion Documental.
*Realizar auditorias periodicas en los archivos de gestion y central.
*Reportar las falencias de los documentos que han sido vulnerados </t>
  </si>
  <si>
    <t>Total documentacion  adulterada</t>
  </si>
  <si>
    <t xml:space="preserve">Pérdida en la integridad, disponibilidad y confidencialidad de la información. </t>
  </si>
  <si>
    <t>*Falta de conocimiento del proceso de prestamo documental por parte del auxilair o tecnico de archivo.
*Falta de control de manejo de la planilla de prestamo documental.
*Falta de seguimiento a los prestamos( duracion de prestamo, quien solicito el documento, etc)</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</si>
  <si>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</si>
  <si>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Llevar el respectivo control del prestamo documental a traves de la planilla fisica de prestamos documentales en el cual se debe registrar el nombre,año, numero de folios y ubicación de la unidad documental( carpeta,caja) y el nombre, fecha y firma de quien lo solicita y quien lo entrega en calidad de prestamo.</t>
  </si>
  <si>
    <t>*Diligenciar obligatoriamente los prestamos documentales que se efectuen en el archivo de gestion y central.
*Realizar seguimiento de los prestamos documentales</t>
  </si>
  <si>
    <t>% de error en la custodia de archivos</t>
  </si>
  <si>
    <t>Desorganización de archivos</t>
  </si>
  <si>
    <t>Falta de conocimiento de la aplicación de las TRD y del manual de Gestion Documental</t>
  </si>
  <si>
    <t>Imposibilita las transferencias documentales,no se puede acceder a la información de manera oportuna.
Incertidumbre de lo que se tiene en custodia en el archivo de cada dependencia.</t>
  </si>
  <si>
    <t>*Realizar seguimiento a las transferencias documentales y a la aplicación de las TRD
*Capacitacion a los funcionarios de la Entidad</t>
  </si>
  <si>
    <t>Seguimiento periódico a la organización de archivos en cada dependencia</t>
  </si>
  <si>
    <t>% de error en la organización del archivo</t>
  </si>
  <si>
    <t>Alteracion de la informacion en el sistema</t>
  </si>
  <si>
    <t>Revisar periodicamente las instalaciones en cuanto a luz,agua, humedad, muebles, ventanas y reportarlo a la oficina de Recursos fisicos</t>
  </si>
  <si>
    <t>Realizar seguimiento periodico de las instalaciones y reportarlo a la oficina de recursos fisicos.
Conservar las unidades documentales debidamente en las cajas especiales de archivo lejos de humedad y luz directa que pueda afectar los documentos.</t>
  </si>
  <si>
    <t>% de errores de la informacion en el sistema</t>
  </si>
  <si>
    <t>CONTROL Y SEGUIMIENTO</t>
  </si>
  <si>
    <t>CONTROL INTERNO</t>
  </si>
  <si>
    <t>Falta de oportunidad en el seguimiento de acciones de mejora (correctivas y preventivas)</t>
  </si>
  <si>
    <t>Verificar el cumplimiento de las acciones correctivas y preventivas definidas
en los planes de mejoramiento</t>
  </si>
  <si>
    <t>PREVENTIVO</t>
  </si>
  <si>
    <t>Elaboración de planes de mejoramiento y seguimiento a acciones
correctivas y preventivas de las no onformidades</t>
  </si>
  <si>
    <t>Oportunidad en el seguimiento de las acciones correctivas en los planes de mejoramiento</t>
  </si>
  <si>
    <t>Fallas en la identificacion de oportunidades de mejora</t>
  </si>
  <si>
    <t>Revisar que el Cumplimiento del 80% de la metas establecidas en la eficacia del
sistema de gestión de calidad</t>
  </si>
  <si>
    <t>Seguimiento a las metas establecidas para evitar desviaciones</t>
  </si>
  <si>
    <t>% de implementacion del SGC</t>
  </si>
  <si>
    <t>Evaluación inadecuada del SCI</t>
  </si>
  <si>
    <t>Inoportuna entrega de los lineamientos para
evaluación del SCI por parte del DAFP
Cambio anual de los lineamientos para
evaluación del SCI por parte del DAFP
Inoportuna entrega de los lineamientos para
evaluación del SCI por parte de la Oficina De cONTROL Interno
Desconocimiento de cómo evaluar el SCI
No tener en cuenta todos los Elementos para
la Evlaución (auditorias, planes y resultados
de la vigencia anterior)</t>
  </si>
  <si>
    <t>Toma de decisiones improcedentes por parte de la OCI y el Comité de Coordinación del Sistema de Control Interno
No se establece el cumplimiento real de los objetivos,principios y fundamentos del Sistema
Inoportunidad en la entrega de informes</t>
  </si>
  <si>
    <t>Revision permanente de la pagina web del DAFP</t>
  </si>
  <si>
    <t>Lider control interno</t>
  </si>
  <si>
    <t>% de error en la evaluacion de SCI</t>
  </si>
  <si>
    <t>Incumplimiento del Plan anual de Auditoria</t>
  </si>
  <si>
    <t>Desconocimiento u omision del Plan de
Auditoria
Entrega inoportuna de información
Desatención por parte de los auditados</t>
  </si>
  <si>
    <t>Entrega de informes a los entes de control sobre la base de unas auditorias no pertinentes
Falta de elementos para ejercer control y tomar
decisiones acertadas</t>
  </si>
  <si>
    <t>Revision periodica de estado de avance del plan</t>
  </si>
  <si>
    <t>% de cumplimiento del plan anual de auditorias</t>
  </si>
  <si>
    <t>TOTAL RIESGO MONTERIA CIUDADES AMABLES S.A.S.</t>
  </si>
  <si>
    <t>Riesgo de Tecnología</t>
  </si>
  <si>
    <t>Definiciones para la elaboración de la matriz</t>
  </si>
  <si>
    <t>INACEPTABLE</t>
  </si>
  <si>
    <r>
      <t xml:space="preserve">Riesgo: </t>
    </r>
    <r>
      <rPr>
        <sz val="10"/>
        <color indexed="8"/>
        <rFont val="Arial"/>
        <family val="2"/>
      </rPr>
      <t>posibilidad de ocurrencia de aquella situación que pueda entorpecer el normal desarrollo de las funciones de la entidad y le impidan el logro de sus objetivos.</t>
    </r>
  </si>
  <si>
    <t>INTERPRETACIÓN</t>
  </si>
  <si>
    <t xml:space="preserve">CALIFICACION </t>
  </si>
  <si>
    <r>
      <t xml:space="preserve">Posibles Consecuencias: </t>
    </r>
    <r>
      <rPr>
        <sz val="10"/>
        <color indexed="8"/>
        <rFont val="Arial"/>
        <family val="2"/>
      </rPr>
      <t>corresponde a los posibles efectos ocasionados por el riesgo, los cuales se p</t>
    </r>
    <r>
      <rPr>
        <sz val="10"/>
        <rFont val="Arial"/>
        <family val="2"/>
      </rPr>
      <t>ueden traducir en daños de tipo económico, social, administrativo, entre otros.</t>
    </r>
  </si>
  <si>
    <t xml:space="preserve">ALTA </t>
  </si>
  <si>
    <t xml:space="preserve">Entre el 76 y 100% de Probabilidad que ocurra </t>
  </si>
  <si>
    <t>15
Zona de Riesgo moderado</t>
  </si>
  <si>
    <t>30
Zona de Riesgo importante</t>
  </si>
  <si>
    <t>60
Zona de Riesgo inaceptable</t>
  </si>
  <si>
    <t>RANGOS DE LA CRITICIDAD</t>
  </si>
  <si>
    <t>5, 10</t>
  </si>
  <si>
    <t>0- 50 %</t>
  </si>
  <si>
    <t>PROBABILIDAD DE DETECCIÓN</t>
  </si>
  <si>
    <t xml:space="preserve">1.   ALTA </t>
  </si>
  <si>
    <t>TOLERABLE</t>
  </si>
  <si>
    <r>
      <t xml:space="preserve">Impacto: </t>
    </r>
    <r>
      <rPr>
        <sz val="10"/>
        <color indexed="8"/>
        <rFont val="Arial"/>
        <family val="2"/>
      </rPr>
      <t>consecuencias que puede ocasionar a la organización la materialización del riesgo, este impacto puede ser</t>
    </r>
    <r>
      <rPr>
        <sz val="10"/>
        <rFont val="Arial"/>
        <family val="2"/>
      </rPr>
      <t xml:space="preserve"> calificada con base en la siguiente escala:
- Alto: Si el hecho llegara a presentarse, tendría alto impacto o efecto sobre la entidad
- Medio: Si el hecho llegara a presentarse tendría medio impacto o efecto en la entidad
- Bajo: Si el hecho llegara a presentarse tendría bajo impacto o efecto en la entidad</t>
    </r>
  </si>
  <si>
    <t xml:space="preserve">Entre el 51 y 75% de Probabilidad que ocurra </t>
  </si>
  <si>
    <t>10
Zona de Riesgo Tolerable</t>
  </si>
  <si>
    <t>20
Zona de Riesgo moderado</t>
  </si>
  <si>
    <t>40
Zona de Riesgo importante</t>
  </si>
  <si>
    <t>15- 40</t>
  </si>
  <si>
    <t>51 - 75 %</t>
  </si>
  <si>
    <t>2.  MEDIA</t>
  </si>
  <si>
    <r>
      <t>Probabilidad:</t>
    </r>
    <r>
      <rPr>
        <sz val="10"/>
        <color indexed="8"/>
        <rFont val="Arial"/>
        <family val="2"/>
      </rPr>
      <t xml:space="preserve"> entendida como la posibilidad de ocurrencia del riesgo; esta puede ser medida con criterios de frecuencia o teniendo en cuenta la presencia de factores internos y externos que pueden propiciar el riesgo aunque este no se haya presentado nunca, esta probabilidad puede ser calificada con base en la siguiente escala:
- Alto: es muy factible que el hecho se presente.
- Media: es factible que el hecho se presente.
- Baja: es muy poco factible que el hecho se presente.</t>
    </r>
  </si>
  <si>
    <t xml:space="preserve">Entre el 0 y  50% de Probabilidad que ocurra </t>
  </si>
  <si>
    <t>5
Zona de Riesgo aceptable</t>
  </si>
  <si>
    <t>10
Zona de Riesgo tolerable</t>
  </si>
  <si>
    <t>60</t>
  </si>
  <si>
    <t>75-100%</t>
  </si>
  <si>
    <t>3. BAJA</t>
  </si>
  <si>
    <t>IMPORTANTE</t>
  </si>
  <si>
    <r>
      <t>Control existente:</t>
    </r>
    <r>
      <rPr>
        <sz val="10"/>
        <color indexed="8"/>
        <rFont val="Arial"/>
        <family val="2"/>
      </rPr>
      <t xml:space="preserve"> especificar c</t>
    </r>
    <r>
      <rPr>
        <sz val="10"/>
        <rFont val="Arial"/>
        <family val="2"/>
      </rPr>
      <t>uál es el control que la entidad tiene implementado para combatir, minimizar o prevenir el riesgo.</t>
    </r>
  </si>
  <si>
    <t>SI</t>
  </si>
  <si>
    <r>
      <t xml:space="preserve">Nivel de riesgo: </t>
    </r>
    <r>
      <rPr>
        <sz val="10"/>
        <color indexed="8"/>
        <rFont val="Arial"/>
        <family val="2"/>
      </rPr>
      <t xml:space="preserve">El resultado de la aplicación de la escala escogida para determinar el nivel de </t>
    </r>
    <r>
      <rPr>
        <sz val="10"/>
        <rFont val="Arial"/>
        <family val="2"/>
      </rPr>
      <t>riesgo de acuerdo a la posibilidad de ocurrencia, teniendo en cuenta los controles existentes.el nivel debe ser calificado con base en la siguiente escala:
- Alto: Cuando el riesgo hace altamente vulnerable a la entidad o unidad. (Impacto y probabilidad alta vs controles)
- Medio: Cuando el riesgo presenta una vulnerabilidad media. (Impacto alto - probabilidad baja o Impacto bajo - probabilidad
alta vs controles).
Bajo: Cuando el riesgo presenta vulnerabilidad baja.( Impacto y probabilidad baja vs controles).</t>
    </r>
  </si>
  <si>
    <t>NO</t>
  </si>
  <si>
    <r>
      <t>Causas:</t>
    </r>
    <r>
      <rPr>
        <sz val="10"/>
        <color indexed="8"/>
        <rFont val="Arial"/>
        <family val="2"/>
      </rPr>
      <t xml:space="preserve"> Son los medios, circunstancias y agentes que generan los riesgos.</t>
    </r>
  </si>
  <si>
    <t>Consecuencias mínimas o nulas</t>
  </si>
  <si>
    <t>Pèrdida importante en el patrimonio o imagen. Requiere un tiempo importante de la Alta Dirección en investigar y corregir los daños. Contrarrestar las consecuencias del riesgo requiere ayuda de otros procesos, puede corregirse y el impacto sobre el paciente es mínimo.</t>
  </si>
  <si>
    <t>Afecta directamente el cumplimiento de la Misión, pérdida patrimonial o deterioro de la imagen, dejando sin funcionar totalmente o por un período de tiempo  importante los programas o servicios de la Entidad . Consecuencias graves, enormes pérdidas, puede causar la muerte o incapacidad permanente mayor en contratistas o usuarios.</t>
  </si>
  <si>
    <r>
      <t>Acciones:</t>
    </r>
    <r>
      <rPr>
        <sz val="10"/>
        <color indexed="8"/>
        <rFont val="Arial"/>
        <family val="2"/>
      </rPr>
      <t xml:space="preserve"> es la aplicación concr</t>
    </r>
    <r>
      <rPr>
        <sz val="10"/>
        <rFont val="Arial"/>
        <family val="2"/>
      </rPr>
      <t>eta de las opciones del manejo del riesgo que entrarán a prevenir o a reducir el riesgo y harán parte del plan de manejo del riesgo.</t>
    </r>
  </si>
  <si>
    <t>PERIODICIDAD</t>
  </si>
  <si>
    <t>EFECTIVIDAD</t>
  </si>
  <si>
    <t>IMPLEMENTACION</t>
  </si>
  <si>
    <t>CALIFICACION DEL CONTROL</t>
  </si>
  <si>
    <r>
      <t>Responsables:</t>
    </r>
    <r>
      <rPr>
        <sz val="10"/>
        <color indexed="8"/>
        <rFont val="Arial"/>
        <family val="2"/>
      </rPr>
      <t xml:space="preserve"> Son las dependenci</t>
    </r>
    <r>
      <rPr>
        <sz val="10"/>
        <rFont val="Arial"/>
        <family val="2"/>
      </rPr>
      <t>as o áreas encargadas de adelantar las acciones propuestas.</t>
    </r>
  </si>
  <si>
    <t>Preventivo</t>
  </si>
  <si>
    <t>Automatizado, Semiautomatizado o Manual</t>
  </si>
  <si>
    <t>OPTIMO</t>
  </si>
  <si>
    <r>
      <t>Cronograma:</t>
    </r>
    <r>
      <rPr>
        <sz val="10"/>
        <color indexed="8"/>
        <rFont val="Arial"/>
        <family val="2"/>
      </rPr>
      <t xml:space="preserve"> son las fechas establecidas para implementar las acciones por parte del grupo de trabajo</t>
    </r>
    <r>
      <rPr>
        <sz val="10"/>
        <rFont val="Arial"/>
        <family val="2"/>
      </rPr>
      <t>.</t>
    </r>
  </si>
  <si>
    <t>Correctivo</t>
  </si>
  <si>
    <r>
      <t>Indicadores:</t>
    </r>
    <r>
      <rPr>
        <sz val="10"/>
        <color indexed="8"/>
        <rFont val="Arial"/>
        <family val="2"/>
      </rPr>
      <t xml:space="preserve"> se consignan los in</t>
    </r>
    <r>
      <rPr>
        <sz val="10"/>
        <rFont val="Arial"/>
        <family val="2"/>
      </rPr>
      <t>dicadores diseñados para evaluar el desarrollo de las acciones implementadas.</t>
    </r>
  </si>
  <si>
    <t>Detectivo</t>
  </si>
  <si>
    <t>Periódico</t>
  </si>
  <si>
    <t>Clasificación del riesgo</t>
  </si>
  <si>
    <r>
      <t xml:space="preserve">Riesgo Estratégico: </t>
    </r>
    <r>
      <rPr>
        <sz val="10"/>
        <color indexed="8"/>
        <rFont val="Arial"/>
        <family val="2"/>
      </rPr>
      <t>Se asocia con la forma en que se administra la Entidad. El manejo del riesgo estratégico se enfoca a asuntos globales relacionadoscon la misión y el cumplimiento de los objetivos estratégicos, la clara definición de políticas, diseño y conceptualización de la entidad por parte de la alta gerencia.</t>
    </r>
  </si>
  <si>
    <t>Ocasional</t>
  </si>
  <si>
    <r>
      <t xml:space="preserve">Riesgos Operativos: </t>
    </r>
    <r>
      <rPr>
        <sz val="10"/>
        <color indexed="8"/>
        <rFont val="Arial"/>
        <family val="2"/>
      </rPr>
      <t>Comprende los riesgos relacionados tanto con la parte operativa como técnica de la entidad, incluye riesgos provenientes dedeficiencias en los sistemas de información, en la definición de los procesos, en la estructura de la entidad, la desarticulación entre dependencias, lo cual conduce a ineficiencias, oportunidades de corrupción e incumplimiento de los compromisos institucionales.</t>
    </r>
  </si>
  <si>
    <t>PERIODICO</t>
  </si>
  <si>
    <r>
      <t xml:space="preserve">Riesgos de Control: </t>
    </r>
    <r>
      <rPr>
        <sz val="10"/>
        <color indexed="8"/>
        <rFont val="Arial"/>
        <family val="2"/>
      </rPr>
      <t>Están directamente relacionados con inadecuados o inexistentes puntos de control y en otros casos, con puntos de control obsoletos, inoperantes o poco efectivos.</t>
    </r>
  </si>
  <si>
    <t>DEFICIENTE</t>
  </si>
  <si>
    <t>OCASIONAL</t>
  </si>
  <si>
    <r>
      <t xml:space="preserve">Riesgos Financieros: </t>
    </r>
    <r>
      <rPr>
        <sz val="10"/>
        <color indexed="8"/>
        <rFont val="Arial"/>
        <family val="2"/>
      </rPr>
      <t>Se relacionan con el manejo de los recursos de la entidad que incluye, la ejecución presupuestal, la elaboración de los estados financieros, los pagos, manejos de excedentes de tesorería y el manejo sobre los bienes de cada entidad. De la eficiencia y transparencia en el manejo de los recursos, así como su interacción con las demás áreas dependerá en gran parte el éxito o fracaso de toda entidad.</t>
    </r>
  </si>
  <si>
    <t>No Determinado</t>
  </si>
  <si>
    <t>INEXISTENTE</t>
  </si>
  <si>
    <t>NINGUNO</t>
  </si>
  <si>
    <r>
      <t>Riesgos de Cumplimiento:</t>
    </r>
    <r>
      <rPr>
        <sz val="10"/>
        <color indexed="8"/>
        <rFont val="Arial"/>
        <family val="2"/>
      </rPr>
      <t xml:space="preserve"> Se asocian con la capacidad de la entidad para cumplir con los requisitos legales, contract</t>
    </r>
    <r>
      <rPr>
        <sz val="10"/>
        <rFont val="Arial"/>
        <family val="2"/>
      </rPr>
      <t>uales, de ética pública y en general con su compromiso ante la comunidad.</t>
    </r>
  </si>
  <si>
    <r>
      <t>Riesgos de Tecnología:</t>
    </r>
    <r>
      <rPr>
        <sz val="10"/>
        <color indexed="8"/>
        <rFont val="Arial"/>
        <family val="2"/>
      </rPr>
      <t xml:space="preserve"> Se asocia</t>
    </r>
    <r>
      <rPr>
        <sz val="10"/>
        <rFont val="Arial"/>
        <family val="2"/>
      </rPr>
      <t>n con la capacidad de la Entidad para que la tecnología disponible satisfaga las necesidades actuales y futuras de la entidad y soporten el cumplimiento de la misión.</t>
    </r>
  </si>
  <si>
    <t>CORRECTIVO</t>
  </si>
  <si>
    <t>AUTOMATIZADO</t>
  </si>
  <si>
    <t>SEMIAUTOMATIZADO</t>
  </si>
  <si>
    <t>Revisión y actualización de instrumentos de Transparencia</t>
  </si>
  <si>
    <t>Publicación de la actualización del mapa de riesgos de corrupción</t>
  </si>
  <si>
    <t>Líderes de Proceso</t>
  </si>
  <si>
    <t xml:space="preserve">
De acuerdo a periodicidad de medición contemplada en el Mapa de Riesgos</t>
  </si>
  <si>
    <t>mayo de 2018</t>
  </si>
  <si>
    <t>Mejorar los tiempos del proceso interno de la entidad, lo cual se verá reflejado en un tramite más ágil ante el usuario.</t>
  </si>
  <si>
    <t>Optimizar el procedimiento y realizar reinducción y retroalimentación con funcionarios y contratistas</t>
  </si>
  <si>
    <t>Coordinador de Contratación y Equipo de Sistemas</t>
  </si>
  <si>
    <t>1.4</t>
  </si>
  <si>
    <t>Desarrollar el glosario de palabras y el cuestionario de preguntas frecuentes sobre el Sistema Integrado de Transporte Público de Pasajeros SETP para la ciudad de Montería</t>
  </si>
  <si>
    <t>Documentos publicados en sitio web institucional</t>
  </si>
  <si>
    <t>agosto de 2018</t>
  </si>
  <si>
    <t>Mantener el uso de redes sociales como Facebook, Twitter e Instagram para establecer espacios de dialogo y captación de información</t>
  </si>
  <si>
    <t>Participación en ferias y audiencias Pública de Rendición de Cuentas en conjunto con la Alcaldía de Montería</t>
  </si>
  <si>
    <t>participación activa de estrategia de rendición en conjunto con Alcaldía de Montería</t>
  </si>
  <si>
    <t>Todos los funcionarios y contratistas</t>
  </si>
  <si>
    <t>Segundo semestre</t>
  </si>
  <si>
    <t>Mantener una rendición de cuentas activa por medio de redes sociales tales como Facebook, Twitter e Instagram</t>
  </si>
  <si>
    <t>Rendiciones permanentes por medio de redes sociales</t>
  </si>
  <si>
    <t>2.5</t>
  </si>
  <si>
    <t>Mantener activas los puntos de información dentro de las diferentes obras o proyectos que ejecuta Montería Ciudad Amable S.A.S.</t>
  </si>
  <si>
    <t>Puntos de información activos en la totalidad de las obras</t>
  </si>
  <si>
    <t>Evaluación de la estrategia de rendición de cuentas y de comunicación en el marco del plan anticorrupción y del modelo de control interno</t>
  </si>
  <si>
    <t>Informe de auditoria</t>
  </si>
  <si>
    <t>Informe de Rendición de Cuentas Publicado en la web institucional con vinculo a informe de rendición de Alcaldía de Montería</t>
  </si>
  <si>
    <t>Fecha Programada</t>
  </si>
  <si>
    <t>Mantenimiento de los canales de atención al ciudadano</t>
  </si>
  <si>
    <t>Ejecutar los mantenimientos y revisiones de los canales de atención al ciudadano dispuestos por la entidad de acuerdo al cronograma del Equipo social</t>
  </si>
  <si>
    <t>3.2</t>
  </si>
  <si>
    <t>Adopción del pacto de integridad por parte de los funcionarios y contratistas de Montería Ciudad Amable S.A.S.</t>
  </si>
  <si>
    <t>Adopción del pacto de integridad por parte de la totalidad de funcionarios y contratistas</t>
  </si>
  <si>
    <t>(Número de requisitos de publicidad cumplidos de acuerdo a Ley 1712 / Número de requisitos de publicidad dispuesto de acuerdo a la Ley 1712) * 100%</t>
  </si>
  <si>
    <t xml:space="preserve">Página web actualizada en un porcentaje mayor al 70% de los requisitos establecidos en la Ley de Transparencia </t>
  </si>
  <si>
    <t>Inclusión en la totalidad de obras y proyectos del SETP</t>
  </si>
  <si>
    <t>(Número de obras o proyectos con inclusión de criterio diferencial / Número de obras o proyectos del SETP en ejecución) * 100%</t>
  </si>
  <si>
    <t>Inclusión de criterio diferencial de accesibilidad a obras y proyectos del Sistema Estratégico de Transporte Público de Pasajeros SETP para la ciudad de Montería</t>
  </si>
  <si>
    <t>Ejecutar las jornadas de divulgación de acuerdo al cronograma de trabajo del equipo social</t>
  </si>
  <si>
    <t>Gestion Contractual</t>
  </si>
  <si>
    <t>Gestion del Talento Humano</t>
  </si>
  <si>
    <t>Gestion Legal</t>
  </si>
  <si>
    <t>Gestion de Atencion Correspondencia</t>
  </si>
  <si>
    <t>Gestion de la Cultura Ciudadana</t>
  </si>
  <si>
    <t>Gestion de Insfraestructura</t>
  </si>
  <si>
    <t>Gestion de Operaciones</t>
  </si>
  <si>
    <t>Gestion Presupuestal y Contable</t>
  </si>
  <si>
    <t>Gestion Tesoreria</t>
  </si>
  <si>
    <t>Gestion de Tesoreria</t>
  </si>
  <si>
    <t>Gestion de Almacen</t>
  </si>
  <si>
    <t>Gestion documental</t>
  </si>
  <si>
    <t>Gestion de Control Interno</t>
  </si>
  <si>
    <t>CODIGO:</t>
  </si>
  <si>
    <t>VERSION:</t>
  </si>
  <si>
    <t>REGISTRADO EN SIG:</t>
  </si>
  <si>
    <t>OFICINA:</t>
  </si>
  <si>
    <t xml:space="preserve">PAGINA: </t>
  </si>
  <si>
    <t>1 de 1</t>
  </si>
  <si>
    <t>MATRIZ</t>
  </si>
  <si>
    <t xml:space="preserve">MATRIZ DE RIESGOS DE CORRUPCION </t>
  </si>
  <si>
    <t>GESTION DE CONTROL INTERNO</t>
  </si>
  <si>
    <t>GAF-CI-MT90</t>
  </si>
  <si>
    <t>Planeacion y seguimiento estrategico</t>
  </si>
  <si>
    <t xml:space="preserve">Gestion de informacion, Comunicacion y Redes </t>
  </si>
  <si>
    <t xml:space="preserve">Gestion contable y Presupuestal </t>
  </si>
  <si>
    <t>GESTION TECNICA</t>
  </si>
  <si>
    <t>Fallas en la elaboracion   del plan de accion institucional</t>
  </si>
  <si>
    <t>Incumplimiento  del plan de accion institucional</t>
  </si>
  <si>
    <t>Gerencia</t>
  </si>
  <si>
    <t>Prensa y Comunicaciones</t>
  </si>
  <si>
    <t>Coordinador de Contratacion</t>
  </si>
  <si>
    <t>Inoportunidad en la gestion de PQRS</t>
  </si>
  <si>
    <t>Recepcion</t>
  </si>
  <si>
    <t>Acompañamiento Social</t>
  </si>
  <si>
    <t>Realizar cronograma de visitas a obras teniendo en cuenta el el plazo de la obra</t>
  </si>
  <si>
    <t>Infraestructura</t>
  </si>
  <si>
    <t>% de visitas</t>
  </si>
  <si>
    <t>Realizar verificacion de perfil de contratistas y que sea idoneo para la ejecucion de la obra</t>
  </si>
  <si>
    <t xml:space="preserve">% de aceptacion de contratista </t>
  </si>
  <si>
    <t>Apoyo Talento Humano</t>
  </si>
  <si>
    <t>Apoyo Administrativo y Financiero</t>
  </si>
  <si>
    <t>Un proveedor puede recurrir a otras instancias que no vale la pena involucrar.</t>
  </si>
  <si>
    <t>Promocion de principios y valores institucionales a traves de jornada de capacitacion</t>
  </si>
  <si>
    <t xml:space="preserve">Verificar de manera correcta el valor de la liquidacion teniendo en cuenta la norma vigente </t>
  </si>
  <si>
    <t>Realizar plan de bienestar teniendo en cuenta criterios sociodemograficos</t>
  </si>
  <si>
    <t>Realizar Plan de Capacitacion teniendo en cuenta perfil del trabajador</t>
  </si>
  <si>
    <t>Verificar el perfil del trabajado vaya acorde al puesto de trabajo</t>
  </si>
  <si>
    <t>Archivo</t>
  </si>
  <si>
    <t xml:space="preserve">Imposibilita la ejecucion correcta de los procedimientos </t>
  </si>
  <si>
    <t>Apoyo Control Interno</t>
  </si>
  <si>
    <t>% de verificacion de oportunidades de mejora</t>
  </si>
  <si>
    <t>Fallas en la implementacion del sistema obligatorio de de la calidad</t>
  </si>
  <si>
    <t>Seguimiento en el cumplimiento de estandares SCI</t>
  </si>
  <si>
    <t>Revisiones Periodicas al cumplimiento</t>
  </si>
  <si>
    <t>De junio a septiembre de 2020</t>
  </si>
  <si>
    <t>junio de 2020</t>
  </si>
  <si>
    <t>Mayo de 2020
Septiembre de 2020
Enero de 2021</t>
  </si>
  <si>
    <t>julio de 2020</t>
  </si>
  <si>
    <t>diciembre de 2020</t>
  </si>
  <si>
    <t>mayo de 2020</t>
  </si>
  <si>
    <t>enero de 2020</t>
  </si>
  <si>
    <t>octubre de 2020</t>
  </si>
  <si>
    <t>segundo semestre de 2020</t>
  </si>
  <si>
    <t>Segundo Semestre de 2020</t>
  </si>
  <si>
    <t>septiembre de 2020</t>
  </si>
  <si>
    <t>marzo de 2020</t>
  </si>
  <si>
    <t>noviembre de 2020</t>
  </si>
  <si>
    <t>Dentro de los 15 días siguientes a las fechas de corte: abril 30, agosto 31 y diciembre 31/2020</t>
  </si>
  <si>
    <t xml:space="preserve"> Plan Anticorrupción y de Atención al Ciudadano 2020</t>
  </si>
  <si>
    <t>Plan Anticorrupción y de Atención al Ciudadano 2020</t>
  </si>
  <si>
    <t>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</si>
</sst>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sz val="10"/>
      <color theme="1"/>
      <name val="Arial"/>
      <family val="2"/>
    </font>
    <font>
      <b/>
      <sz val="10"/>
      <color theme="1"/>
      <name val="Arial"/>
      <family val="2"/>
    </font>
    <font>
      <b/>
      <sz val="12"/>
      <color theme="1"/>
      <name val="Arial"/>
      <family val="2"/>
    </font>
    <font>
      <b/>
      <sz val="14"/>
      <color theme="1"/>
      <name val="Arial"/>
      <family val="2"/>
    </font>
    <font>
      <sz val="8"/>
      <color theme="1"/>
      <name val="Arial"/>
      <family val="2"/>
    </font>
    <font>
      <sz val="11"/>
      <color theme="1"/>
      <name val="Arial"/>
      <family val="2"/>
    </font>
    <font>
      <b/>
      <sz val="11"/>
      <color theme="1"/>
      <name val="Arial"/>
      <family val="2"/>
    </font>
    <font>
      <sz val="10"/>
      <name val="Arial"/>
      <family val="2"/>
    </font>
    <font>
      <sz val="11"/>
      <color indexed="8"/>
      <name val="Calibri"/>
      <family val="2"/>
    </font>
    <font>
      <b/>
      <sz val="10"/>
      <color indexed="8"/>
      <name val="Arial"/>
      <family val="2"/>
    </font>
    <font>
      <sz val="10"/>
      <color indexed="8"/>
      <name val="Arial"/>
      <family val="2"/>
    </font>
    <font>
      <sz val="11"/>
      <color indexed="8"/>
      <name val="Arial"/>
      <family val="2"/>
    </font>
    <font>
      <b/>
      <sz val="10"/>
      <name val="Arial"/>
      <family val="2"/>
    </font>
    <font>
      <b/>
      <sz val="11"/>
      <name val="Arial"/>
      <family val="2"/>
    </font>
    <font>
      <b/>
      <sz val="8"/>
      <color indexed="81"/>
      <name val="Tahoma"/>
      <family val="2"/>
    </font>
    <font>
      <sz val="8"/>
      <color indexed="81"/>
      <name val="Tahoma"/>
      <family val="2"/>
    </font>
    <font>
      <sz val="10"/>
      <color rgb="FF000000"/>
      <name val="Arial"/>
      <family val="2"/>
    </font>
    <font>
      <b/>
      <u/>
      <sz val="10"/>
      <color indexed="8"/>
      <name val="Arial"/>
      <family val="2"/>
    </font>
    <font>
      <b/>
      <sz val="11"/>
      <color theme="1"/>
      <name val="Calibri"/>
      <family val="2"/>
      <scheme val="minor"/>
    </font>
    <font>
      <b/>
      <u/>
      <sz val="11"/>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theme="8" tint="0.39997558519241921"/>
        <bgColor indexed="64"/>
      </patternFill>
    </fill>
    <fill>
      <patternFill patternType="solid">
        <fgColor indexed="44"/>
        <bgColor indexed="64"/>
      </patternFill>
    </fill>
    <fill>
      <patternFill patternType="solid">
        <fgColor indexed="44"/>
        <bgColor indexed="31"/>
      </patternFill>
    </fill>
    <fill>
      <patternFill patternType="solid">
        <fgColor indexed="44"/>
        <bgColor indexed="26"/>
      </patternFill>
    </fill>
    <fill>
      <patternFill patternType="solid">
        <fgColor indexed="51"/>
        <bgColor indexed="64"/>
      </patternFill>
    </fill>
    <fill>
      <patternFill patternType="solid">
        <fgColor indexed="10"/>
        <bgColor indexed="64"/>
      </patternFill>
    </fill>
    <fill>
      <patternFill patternType="solid">
        <fgColor indexed="11"/>
        <bgColor indexed="49"/>
      </patternFill>
    </fill>
    <fill>
      <patternFill patternType="solid">
        <fgColor rgb="FFFFFF00"/>
        <bgColor indexed="64"/>
      </patternFill>
    </fill>
    <fill>
      <patternFill patternType="solid">
        <fgColor rgb="FFFF0000"/>
        <bgColor indexed="49"/>
      </patternFill>
    </fill>
    <fill>
      <patternFill patternType="solid">
        <fgColor theme="0"/>
        <bgColor indexed="49"/>
      </patternFill>
    </fill>
    <fill>
      <patternFill patternType="solid">
        <fgColor theme="4" tint="0.79998168889431442"/>
        <bgColor indexed="64"/>
      </patternFill>
    </fill>
    <fill>
      <patternFill patternType="solid">
        <fgColor rgb="FFFF0000"/>
        <bgColor indexed="64"/>
      </patternFill>
    </fill>
    <fill>
      <patternFill patternType="solid">
        <fgColor indexed="13"/>
        <bgColor indexed="34"/>
      </patternFill>
    </fill>
    <fill>
      <patternFill patternType="solid">
        <fgColor indexed="10"/>
        <bgColor indexed="60"/>
      </patternFill>
    </fill>
    <fill>
      <patternFill patternType="solid">
        <fgColor indexed="9"/>
        <bgColor indexed="26"/>
      </patternFill>
    </fill>
    <fill>
      <patternFill patternType="solid">
        <fgColor indexed="11"/>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1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rgb="FF002060"/>
      </left>
      <right style="double">
        <color rgb="FF002060"/>
      </right>
      <top style="double">
        <color rgb="FF002060"/>
      </top>
      <bottom style="double">
        <color rgb="FF002060"/>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double">
        <color rgb="FF002060"/>
      </left>
      <right style="double">
        <color rgb="FF002060"/>
      </right>
      <top style="double">
        <color rgb="FF00206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9" fillId="0" borderId="0"/>
    <xf numFmtId="0" fontId="8" fillId="0" borderId="0"/>
    <xf numFmtId="9" fontId="8" fillId="0" borderId="0" applyFont="0" applyFill="0" applyBorder="0" applyAlignment="0" applyProtection="0"/>
    <xf numFmtId="0" fontId="8" fillId="0" borderId="0"/>
    <xf numFmtId="0" fontId="9" fillId="0" borderId="0"/>
  </cellStyleXfs>
  <cellXfs count="340">
    <xf numFmtId="0" fontId="0" fillId="0" borderId="0" xfId="0"/>
    <xf numFmtId="0" fontId="1" fillId="0" borderId="0" xfId="0" applyFo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3" xfId="0" applyFont="1" applyFill="1" applyBorder="1" applyAlignment="1">
      <alignment horizontal="left" vertical="center" wrapText="1"/>
    </xf>
    <xf numFmtId="0" fontId="1" fillId="0" borderId="2" xfId="0" applyFont="1" applyBorder="1" applyAlignment="1"/>
    <xf numFmtId="0" fontId="1" fillId="0" borderId="0" xfId="0" applyFont="1" applyBorder="1"/>
    <xf numFmtId="0" fontId="1" fillId="0" borderId="0" xfId="0" applyFont="1" applyAlignment="1">
      <alignment horizontal="justify" vertical="center"/>
    </xf>
    <xf numFmtId="0" fontId="1" fillId="0" borderId="1" xfId="0" applyFont="1" applyFill="1" applyBorder="1" applyAlignment="1">
      <alignment horizontal="justify" vertical="center" wrapText="1"/>
    </xf>
    <xf numFmtId="0" fontId="6" fillId="0" borderId="0" xfId="0" applyFont="1"/>
    <xf numFmtId="0" fontId="5" fillId="0" borderId="0" xfId="0" applyFont="1"/>
    <xf numFmtId="0" fontId="6" fillId="0" borderId="0" xfId="0" applyFont="1" applyAlignment="1">
      <alignment horizontal="justify" vertical="top" wrapText="1"/>
    </xf>
    <xf numFmtId="0" fontId="6" fillId="0" borderId="0" xfId="0" applyFont="1" applyAlignment="1">
      <alignmen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6" fillId="0" borderId="0" xfId="0" applyFont="1" applyFill="1" applyBorder="1" applyAlignment="1">
      <alignment horizontal="justify" vertical="center" wrapText="1"/>
    </xf>
    <xf numFmtId="0" fontId="7" fillId="0" borderId="0" xfId="0" applyFont="1" applyAlignment="1">
      <alignment wrapText="1"/>
    </xf>
    <xf numFmtId="0" fontId="5" fillId="0" borderId="0" xfId="0" applyFont="1" applyAlignment="1">
      <alignment wrapText="1"/>
    </xf>
    <xf numFmtId="0" fontId="1" fillId="0" borderId="1" xfId="0" applyFont="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5" xfId="0" applyFont="1" applyBorder="1" applyAlignment="1">
      <alignment horizontal="center" vertical="center"/>
    </xf>
    <xf numFmtId="0" fontId="1" fillId="2" borderId="1" xfId="0" applyFont="1" applyFill="1" applyBorder="1" applyAlignment="1">
      <alignment horizontal="justify" vertical="center" wrapText="1"/>
    </xf>
    <xf numFmtId="14" fontId="1"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0"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xf numFmtId="0" fontId="2" fillId="0" borderId="0" xfId="0" applyFont="1" applyFill="1" applyBorder="1" applyAlignment="1">
      <alignment vertical="center" wrapText="1"/>
    </xf>
    <xf numFmtId="0" fontId="6" fillId="0" borderId="0" xfId="0" applyFont="1" applyBorder="1"/>
    <xf numFmtId="0" fontId="7" fillId="0" borderId="0" xfId="0" applyFont="1" applyBorder="1" applyAlignment="1">
      <alignment wrapText="1"/>
    </xf>
    <xf numFmtId="0" fontId="5" fillId="0" borderId="0" xfId="0" applyFont="1" applyBorder="1" applyAlignment="1">
      <alignment wrapText="1"/>
    </xf>
    <xf numFmtId="14" fontId="8"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11" fillId="2" borderId="1" xfId="1" applyFont="1" applyFill="1" applyBorder="1" applyAlignment="1">
      <alignment horizontal="justify" vertical="center" wrapText="1"/>
    </xf>
    <xf numFmtId="0" fontId="2" fillId="3" borderId="1" xfId="0" applyFont="1" applyFill="1" applyBorder="1" applyAlignment="1">
      <alignment horizontal="center" vertical="center"/>
    </xf>
    <xf numFmtId="0" fontId="0" fillId="0" borderId="0" xfId="0" applyAlignment="1">
      <alignment vertical="center"/>
    </xf>
    <xf numFmtId="0" fontId="1"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4" borderId="0" xfId="2" applyFill="1"/>
    <xf numFmtId="0" fontId="8" fillId="2" borderId="0" xfId="2" applyFill="1" applyBorder="1"/>
    <xf numFmtId="0" fontId="8" fillId="4" borderId="1" xfId="2" applyFill="1" applyBorder="1"/>
    <xf numFmtId="0" fontId="8" fillId="4" borderId="0" xfId="2" applyFill="1" applyAlignment="1">
      <alignment wrapText="1"/>
    </xf>
    <xf numFmtId="0" fontId="8" fillId="2" borderId="0" xfId="2" applyFill="1"/>
    <xf numFmtId="0" fontId="8" fillId="2" borderId="1" xfId="2" applyFill="1" applyBorder="1"/>
    <xf numFmtId="0" fontId="13" fillId="4" borderId="0" xfId="2" applyFont="1" applyFill="1"/>
    <xf numFmtId="0" fontId="8" fillId="4" borderId="0" xfId="2" applyFill="1" applyBorder="1"/>
    <xf numFmtId="0" fontId="11" fillId="4" borderId="1" xfId="2" applyFont="1" applyFill="1" applyBorder="1" applyAlignment="1">
      <alignment vertical="center" wrapText="1"/>
    </xf>
    <xf numFmtId="0" fontId="10" fillId="4" borderId="0" xfId="2" applyFont="1" applyFill="1" applyBorder="1" applyAlignment="1">
      <alignment vertical="center" wrapText="1"/>
    </xf>
    <xf numFmtId="0" fontId="11" fillId="2" borderId="0" xfId="2" applyFont="1" applyFill="1" applyBorder="1" applyAlignment="1">
      <alignment vertical="center" wrapText="1"/>
    </xf>
    <xf numFmtId="0" fontId="10" fillId="2" borderId="0" xfId="2" applyFont="1" applyFill="1" applyBorder="1" applyAlignment="1">
      <alignment vertical="center" wrapText="1"/>
    </xf>
    <xf numFmtId="0" fontId="11" fillId="4" borderId="0" xfId="2" applyFont="1" applyFill="1" applyBorder="1" applyAlignment="1">
      <alignment vertical="center" wrapText="1"/>
    </xf>
    <xf numFmtId="0" fontId="13" fillId="4" borderId="0" xfId="2" applyFont="1" applyFill="1" applyBorder="1"/>
    <xf numFmtId="0" fontId="8" fillId="4" borderId="0" xfId="2" applyFont="1" applyFill="1" applyBorder="1" applyAlignment="1">
      <alignment vertical="center" wrapText="1"/>
    </xf>
    <xf numFmtId="0" fontId="8" fillId="2" borderId="0" xfId="2" applyFont="1" applyFill="1" applyBorder="1" applyAlignment="1">
      <alignment vertical="center" wrapText="1"/>
    </xf>
    <xf numFmtId="0" fontId="8" fillId="4" borderId="1" xfId="2" applyFont="1" applyFill="1" applyBorder="1" applyAlignment="1">
      <alignment vertical="center" wrapText="1"/>
    </xf>
    <xf numFmtId="0" fontId="8" fillId="4" borderId="0" xfId="2" applyFont="1" applyFill="1" applyAlignment="1">
      <alignment wrapText="1"/>
    </xf>
    <xf numFmtId="0" fontId="11" fillId="4" borderId="0" xfId="2" applyFont="1" applyFill="1" applyAlignment="1">
      <alignment vertical="center" wrapText="1"/>
    </xf>
    <xf numFmtId="0" fontId="8" fillId="4" borderId="0" xfId="2" applyFont="1" applyFill="1"/>
    <xf numFmtId="0" fontId="8" fillId="2" borderId="0" xfId="2" applyFont="1" applyFill="1" applyBorder="1"/>
    <xf numFmtId="0" fontId="10" fillId="4" borderId="1" xfId="2" applyFont="1" applyFill="1" applyBorder="1" applyAlignment="1">
      <alignment horizontal="left" vertical="center" wrapText="1"/>
    </xf>
    <xf numFmtId="0" fontId="10" fillId="4" borderId="0" xfId="2" applyFont="1" applyFill="1" applyAlignment="1">
      <alignment horizontal="left" vertical="center" wrapText="1"/>
    </xf>
    <xf numFmtId="0" fontId="11" fillId="4" borderId="0" xfId="2" applyFont="1" applyFill="1" applyAlignment="1">
      <alignment horizontal="left" vertical="center" wrapText="1"/>
    </xf>
    <xf numFmtId="0" fontId="14" fillId="2" borderId="0" xfId="0" applyFont="1" applyFill="1" applyBorder="1" applyAlignment="1" applyProtection="1">
      <alignment vertical="center" wrapText="1"/>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8" xfId="0" applyFont="1" applyFill="1" applyBorder="1" applyAlignment="1">
      <alignment vertical="center" wrapText="1"/>
    </xf>
    <xf numFmtId="0" fontId="11" fillId="2" borderId="0" xfId="2" applyFont="1" applyFill="1" applyBorder="1" applyAlignment="1">
      <alignment vertical="center" wrapText="1"/>
    </xf>
    <xf numFmtId="0" fontId="8" fillId="4" borderId="1" xfId="2" applyFont="1" applyFill="1" applyBorder="1" applyAlignment="1">
      <alignment horizontal="center" vertical="center" wrapText="1"/>
    </xf>
    <xf numFmtId="0" fontId="8" fillId="2" borderId="0" xfId="2" applyFont="1" applyFill="1"/>
    <xf numFmtId="0" fontId="8" fillId="4" borderId="31" xfId="2" applyFont="1" applyFill="1" applyBorder="1" applyAlignment="1">
      <alignment horizontal="center" vertical="center" wrapText="1"/>
    </xf>
    <xf numFmtId="0" fontId="8" fillId="2" borderId="0" xfId="2" applyFont="1" applyFill="1" applyBorder="1" applyAlignment="1">
      <alignment horizontal="center" wrapText="1"/>
    </xf>
    <xf numFmtId="0" fontId="8" fillId="2" borderId="0" xfId="2" applyFont="1" applyFill="1" applyBorder="1" applyAlignment="1">
      <alignment horizontal="center"/>
    </xf>
    <xf numFmtId="0" fontId="8" fillId="4" borderId="14" xfId="2" applyFont="1" applyFill="1" applyBorder="1" applyAlignment="1">
      <alignment horizontal="center" vertical="center" wrapText="1"/>
    </xf>
    <xf numFmtId="0" fontId="8" fillId="4" borderId="0"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8" fillId="4" borderId="0" xfId="2" applyFont="1" applyFill="1" applyBorder="1" applyAlignment="1">
      <alignment wrapText="1"/>
    </xf>
    <xf numFmtId="0" fontId="8" fillId="4" borderId="0" xfId="2" applyFont="1" applyFill="1" applyBorder="1"/>
    <xf numFmtId="0" fontId="11" fillId="4" borderId="23" xfId="2" applyFont="1" applyFill="1" applyBorder="1" applyAlignment="1">
      <alignment horizontal="center" vertical="center" wrapText="1"/>
    </xf>
    <xf numFmtId="0" fontId="11" fillId="4" borderId="24"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9" borderId="1" xfId="0" applyFont="1" applyFill="1" applyBorder="1" applyAlignment="1" applyProtection="1">
      <alignment horizontal="center" vertical="center" wrapText="1"/>
    </xf>
    <xf numFmtId="0" fontId="13" fillId="10" borderId="1" xfId="0" applyFont="1" applyFill="1" applyBorder="1" applyAlignment="1" applyProtection="1">
      <alignment horizontal="center" vertical="center" wrapText="1"/>
    </xf>
    <xf numFmtId="0" fontId="13" fillId="11" borderId="1" xfId="2" applyFont="1" applyFill="1" applyBorder="1" applyAlignment="1" applyProtection="1">
      <alignment horizontal="center" vertical="center" wrapText="1"/>
    </xf>
    <xf numFmtId="2" fontId="13" fillId="9" borderId="1" xfId="2" applyNumberFormat="1" applyFont="1" applyFill="1" applyBorder="1" applyAlignment="1" applyProtection="1">
      <alignment horizontal="center" vertical="center" wrapText="1"/>
    </xf>
    <xf numFmtId="2" fontId="13" fillId="0" borderId="1" xfId="2" applyNumberFormat="1" applyFont="1" applyFill="1" applyBorder="1" applyAlignment="1" applyProtection="1">
      <alignment horizontal="center" vertical="center" wrapText="1"/>
      <protection locked="0"/>
    </xf>
    <xf numFmtId="9" fontId="8" fillId="0" borderId="1" xfId="3" applyFont="1" applyFill="1" applyBorder="1" applyAlignment="1" applyProtection="1">
      <alignment horizontal="center" vertical="center" wrapText="1"/>
    </xf>
    <xf numFmtId="2" fontId="8" fillId="0" borderId="1" xfId="4" applyNumberFormat="1" applyFont="1" applyFill="1" applyBorder="1" applyAlignment="1" applyProtection="1">
      <alignment horizontal="center" vertical="center" wrapText="1"/>
    </xf>
    <xf numFmtId="9" fontId="11" fillId="4" borderId="1" xfId="0" applyNumberFormat="1" applyFont="1" applyFill="1" applyBorder="1" applyAlignment="1">
      <alignment horizontal="center" vertical="center" wrapText="1"/>
    </xf>
    <xf numFmtId="9" fontId="11" fillId="3" borderId="1" xfId="0" applyNumberFormat="1"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9" fontId="11" fillId="1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3" fillId="13" borderId="1" xfId="2" applyFont="1" applyFill="1" applyBorder="1" applyAlignment="1" applyProtection="1">
      <alignment horizontal="center" vertical="center" wrapText="1"/>
    </xf>
    <xf numFmtId="2" fontId="13" fillId="0" borderId="42" xfId="2" applyNumberFormat="1"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vertical="center" wrapText="1"/>
      <protection locked="0"/>
    </xf>
    <xf numFmtId="1" fontId="13" fillId="14" borderId="0" xfId="2" applyNumberFormat="1" applyFont="1" applyFill="1" applyBorder="1" applyAlignment="1" applyProtection="1">
      <alignment horizontal="center" vertical="center" wrapText="1"/>
    </xf>
    <xf numFmtId="2" fontId="13" fillId="2" borderId="0" xfId="2" applyNumberFormat="1" applyFont="1" applyFill="1" applyBorder="1" applyAlignment="1" applyProtection="1">
      <alignment horizontal="center" vertical="center" wrapText="1"/>
    </xf>
    <xf numFmtId="2" fontId="13" fillId="2" borderId="0" xfId="2"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wrapText="1"/>
      <protection locked="0"/>
    </xf>
    <xf numFmtId="164" fontId="11" fillId="2" borderId="0" xfId="2" applyNumberFormat="1" applyFont="1" applyFill="1" applyBorder="1" applyAlignment="1">
      <alignment vertical="center" wrapText="1"/>
    </xf>
    <xf numFmtId="0" fontId="18" fillId="2" borderId="0" xfId="2" applyFont="1" applyFill="1" applyBorder="1" applyAlignment="1">
      <alignment vertical="center" wrapText="1"/>
    </xf>
    <xf numFmtId="0" fontId="2" fillId="15" borderId="28" xfId="0" applyFont="1" applyFill="1" applyBorder="1"/>
    <xf numFmtId="0" fontId="1" fillId="15" borderId="0" xfId="0" applyFont="1" applyFill="1"/>
    <xf numFmtId="0" fontId="13" fillId="2" borderId="0" xfId="2" applyFont="1" applyFill="1" applyBorder="1" applyAlignment="1" applyProtection="1">
      <alignment horizontal="center" vertical="center" textRotation="90" wrapText="1"/>
    </xf>
    <xf numFmtId="0" fontId="13" fillId="0" borderId="0" xfId="2" applyFont="1" applyBorder="1" applyAlignment="1" applyProtection="1">
      <alignment horizontal="center" vertical="center" textRotation="90" wrapText="1"/>
    </xf>
    <xf numFmtId="49" fontId="13" fillId="11" borderId="29" xfId="2" applyNumberFormat="1" applyFont="1" applyFill="1" applyBorder="1" applyAlignment="1" applyProtection="1">
      <alignment horizontal="center" vertical="center" wrapText="1"/>
    </xf>
    <xf numFmtId="9" fontId="8" fillId="0" borderId="30" xfId="3" applyFont="1" applyFill="1" applyBorder="1" applyAlignment="1" applyProtection="1">
      <alignment vertical="center" wrapText="1"/>
    </xf>
    <xf numFmtId="0" fontId="1" fillId="15" borderId="28" xfId="0" applyFont="1" applyFill="1" applyBorder="1"/>
    <xf numFmtId="0" fontId="1" fillId="15" borderId="28" xfId="0" applyFont="1" applyFill="1" applyBorder="1" applyAlignment="1">
      <alignment wrapText="1"/>
    </xf>
    <xf numFmtId="0" fontId="1" fillId="12" borderId="28" xfId="0" applyFont="1" applyFill="1" applyBorder="1" applyAlignment="1">
      <alignment wrapText="1"/>
    </xf>
    <xf numFmtId="0" fontId="1" fillId="16" borderId="28" xfId="0" applyFont="1" applyFill="1" applyBorder="1" applyAlignment="1">
      <alignment wrapText="1"/>
    </xf>
    <xf numFmtId="16" fontId="13" fillId="11" borderId="29" xfId="2" applyNumberFormat="1" applyFont="1" applyFill="1" applyBorder="1" applyAlignment="1" applyProtection="1">
      <alignment horizontal="center" vertical="center" wrapText="1"/>
    </xf>
    <xf numFmtId="9" fontId="8" fillId="0" borderId="32" xfId="3" applyFont="1" applyFill="1" applyBorder="1" applyAlignment="1" applyProtection="1">
      <alignment vertical="center" wrapText="1"/>
    </xf>
    <xf numFmtId="0" fontId="13" fillId="11" borderId="29" xfId="2" applyFont="1" applyFill="1" applyBorder="1" applyAlignment="1" applyProtection="1">
      <alignment horizontal="left" vertical="center" wrapText="1"/>
    </xf>
    <xf numFmtId="0" fontId="1" fillId="3" borderId="28" xfId="0" applyFont="1" applyFill="1" applyBorder="1" applyAlignment="1">
      <alignment wrapText="1"/>
    </xf>
    <xf numFmtId="0" fontId="13" fillId="17" borderId="29" xfId="2" applyFont="1" applyFill="1" applyBorder="1" applyAlignment="1" applyProtection="1">
      <alignment horizontal="center" vertical="center" wrapText="1"/>
    </xf>
    <xf numFmtId="0" fontId="13" fillId="17" borderId="29" xfId="2" applyFont="1" applyFill="1" applyBorder="1" applyAlignment="1" applyProtection="1">
      <alignment horizontal="left" vertical="center" wrapText="1"/>
    </xf>
    <xf numFmtId="49" fontId="13" fillId="18" borderId="29" xfId="2" applyNumberFormat="1" applyFont="1" applyFill="1" applyBorder="1" applyAlignment="1" applyProtection="1">
      <alignment horizontal="center" vertical="center" wrapText="1"/>
    </xf>
    <xf numFmtId="9" fontId="8" fillId="19" borderId="32" xfId="2" applyNumberFormat="1" applyFont="1" applyFill="1" applyBorder="1" applyAlignment="1" applyProtection="1">
      <alignment vertical="center" wrapText="1"/>
    </xf>
    <xf numFmtId="0" fontId="13" fillId="18" borderId="29" xfId="2" applyFont="1" applyFill="1" applyBorder="1" applyAlignment="1" applyProtection="1">
      <alignment horizontal="left" vertical="center" wrapText="1"/>
    </xf>
    <xf numFmtId="0" fontId="2" fillId="15" borderId="33" xfId="0" applyFont="1" applyFill="1" applyBorder="1"/>
    <xf numFmtId="0" fontId="13" fillId="0" borderId="9" xfId="2" applyFont="1" applyBorder="1" applyAlignment="1" applyProtection="1">
      <alignment vertical="center" textRotation="90" wrapText="1"/>
    </xf>
    <xf numFmtId="9" fontId="8" fillId="0" borderId="1" xfId="3" applyFont="1" applyFill="1" applyBorder="1" applyAlignment="1" applyProtection="1">
      <alignment horizontal="justify" vertical="center" wrapText="1"/>
    </xf>
    <xf numFmtId="0" fontId="13" fillId="0" borderId="34"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7" xfId="0" applyFont="1" applyBorder="1" applyAlignment="1" applyProtection="1">
      <alignment vertical="center" wrapText="1"/>
    </xf>
    <xf numFmtId="0" fontId="13" fillId="0" borderId="21" xfId="0" applyFont="1" applyBorder="1" applyAlignment="1" applyProtection="1">
      <alignment vertical="center" wrapText="1"/>
    </xf>
    <xf numFmtId="0" fontId="8" fillId="0" borderId="3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8" fillId="6" borderId="0" xfId="2" applyFont="1" applyFill="1" applyAlignment="1">
      <alignment horizontal="left" vertical="center" wrapText="1"/>
    </xf>
    <xf numFmtId="0" fontId="8" fillId="0" borderId="40"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13" fillId="24" borderId="42" xfId="0" applyFont="1" applyFill="1" applyBorder="1" applyAlignment="1" applyProtection="1">
      <alignment horizontal="center" vertical="center" wrapText="1"/>
    </xf>
    <xf numFmtId="0" fontId="8" fillId="0" borderId="45" xfId="0" applyFont="1" applyFill="1" applyBorder="1" applyAlignment="1" applyProtection="1">
      <alignment horizontal="center" vertical="center" wrapText="1"/>
      <protection locked="0"/>
    </xf>
    <xf numFmtId="0" fontId="13" fillId="20" borderId="11" xfId="0" applyFont="1" applyFill="1" applyBorder="1" applyAlignment="1" applyProtection="1">
      <alignment vertical="center" wrapText="1"/>
    </xf>
    <xf numFmtId="0" fontId="13" fillId="21" borderId="46" xfId="0" applyFont="1" applyFill="1" applyBorder="1" applyAlignment="1" applyProtection="1">
      <alignment vertical="center" wrapText="1"/>
    </xf>
    <xf numFmtId="0" fontId="13" fillId="22" borderId="46" xfId="0" applyFont="1" applyFill="1" applyBorder="1" applyAlignment="1" applyProtection="1">
      <alignment vertical="center" wrapText="1"/>
    </xf>
    <xf numFmtId="0" fontId="8" fillId="0" borderId="0" xfId="0" applyFont="1" applyFill="1" applyAlignment="1" applyProtection="1">
      <alignment horizontal="center" vertical="center" wrapText="1"/>
    </xf>
    <xf numFmtId="0" fontId="13" fillId="23" borderId="46" xfId="0" applyFont="1" applyFill="1" applyBorder="1" applyAlignment="1" applyProtection="1">
      <alignment vertical="center" wrapText="1"/>
    </xf>
    <xf numFmtId="0" fontId="13" fillId="10" borderId="5" xfId="0" applyFont="1" applyFill="1" applyBorder="1" applyAlignment="1" applyProtection="1">
      <alignment vertical="center" wrapText="1"/>
    </xf>
    <xf numFmtId="0" fontId="13" fillId="24" borderId="46" xfId="0" applyFont="1" applyFill="1" applyBorder="1" applyAlignment="1" applyProtection="1">
      <alignment vertical="center" wrapText="1"/>
    </xf>
    <xf numFmtId="0" fontId="8" fillId="0" borderId="45" xfId="0" applyFont="1" applyFill="1" applyBorder="1" applyAlignment="1" applyProtection="1">
      <alignment horizontal="center" vertical="center" wrapText="1"/>
    </xf>
    <xf numFmtId="0" fontId="13" fillId="2" borderId="0" xfId="0" applyFont="1" applyFill="1" applyBorder="1" applyAlignment="1" applyProtection="1">
      <alignment vertical="center" wrapText="1"/>
    </xf>
    <xf numFmtId="0" fontId="13" fillId="10" borderId="1" xfId="0" applyFont="1" applyFill="1" applyBorder="1" applyAlignment="1" applyProtection="1">
      <alignment horizontal="center" vertical="center" wrapText="1"/>
    </xf>
    <xf numFmtId="0" fontId="10" fillId="6" borderId="1" xfId="2" applyFont="1" applyFill="1" applyBorder="1" applyAlignment="1">
      <alignment horizontal="center" vertical="center" wrapText="1"/>
    </xf>
    <xf numFmtId="0" fontId="10" fillId="5" borderId="23" xfId="2" applyFont="1" applyFill="1" applyBorder="1" applyAlignment="1">
      <alignment horizontal="center" vertical="center" wrapText="1"/>
    </xf>
    <xf numFmtId="0" fontId="8" fillId="4" borderId="0" xfId="2" applyFill="1" applyBorder="1" applyAlignment="1">
      <alignment wrapText="1"/>
    </xf>
    <xf numFmtId="0" fontId="8" fillId="4" borderId="16" xfId="2" applyFill="1" applyBorder="1" applyAlignment="1">
      <alignment wrapText="1"/>
    </xf>
    <xf numFmtId="0" fontId="11" fillId="4" borderId="1" xfId="2"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1" fillId="2" borderId="1" xfId="2" applyFont="1" applyFill="1" applyBorder="1" applyAlignment="1">
      <alignment horizontal="center" vertical="center" wrapText="1"/>
    </xf>
    <xf numFmtId="0" fontId="11" fillId="4" borderId="25" xfId="2" applyFont="1" applyFill="1" applyBorder="1" applyAlignment="1">
      <alignment horizontal="center" vertical="center" wrapText="1"/>
    </xf>
    <xf numFmtId="0" fontId="8" fillId="4" borderId="1" xfId="0" applyFont="1" applyFill="1" applyBorder="1" applyAlignment="1">
      <alignment horizontal="center" vertical="center" wrapText="1"/>
    </xf>
    <xf numFmtId="0" fontId="11" fillId="4" borderId="42" xfId="2" applyFont="1" applyFill="1" applyBorder="1" applyAlignment="1">
      <alignment horizontal="center" vertical="center" wrapText="1"/>
    </xf>
    <xf numFmtId="164" fontId="11" fillId="4" borderId="42" xfId="2" applyNumberFormat="1" applyFont="1" applyFill="1" applyBorder="1" applyAlignment="1">
      <alignment horizontal="center" vertical="center" wrapText="1"/>
    </xf>
    <xf numFmtId="0" fontId="11" fillId="4" borderId="44" xfId="2" applyFont="1" applyFill="1" applyBorder="1" applyAlignment="1">
      <alignment horizontal="center" vertical="center" wrapText="1"/>
    </xf>
    <xf numFmtId="0" fontId="8" fillId="4" borderId="31" xfId="2" applyFont="1" applyFill="1" applyBorder="1" applyAlignment="1">
      <alignment horizontal="center" vertical="center"/>
    </xf>
    <xf numFmtId="0" fontId="8" fillId="0" borderId="1" xfId="5" applyFont="1" applyBorder="1" applyAlignment="1">
      <alignment horizontal="center" vertical="center" wrapText="1"/>
    </xf>
    <xf numFmtId="0" fontId="8" fillId="4" borderId="1" xfId="2" applyFont="1" applyFill="1" applyBorder="1" applyAlignment="1">
      <alignment horizontal="center" vertical="center"/>
    </xf>
    <xf numFmtId="0" fontId="8" fillId="4" borderId="38"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9" xfId="2" applyFont="1" applyFill="1" applyBorder="1" applyAlignment="1">
      <alignment horizontal="center" vertical="center" wrapText="1"/>
    </xf>
    <xf numFmtId="0" fontId="13" fillId="9" borderId="9" xfId="0" applyFont="1" applyFill="1" applyBorder="1" applyAlignment="1" applyProtection="1">
      <alignment horizontal="center" vertical="center" wrapText="1"/>
    </xf>
    <xf numFmtId="0" fontId="13" fillId="10" borderId="9" xfId="0" applyFont="1" applyFill="1" applyBorder="1" applyAlignment="1" applyProtection="1">
      <alignment horizontal="center" vertical="center" wrapText="1"/>
    </xf>
    <xf numFmtId="0" fontId="13" fillId="11" borderId="9" xfId="2" applyFont="1" applyFill="1" applyBorder="1" applyAlignment="1" applyProtection="1">
      <alignment horizontal="center" vertical="center" wrapText="1"/>
    </xf>
    <xf numFmtId="2" fontId="13" fillId="9" borderId="9" xfId="2" applyNumberFormat="1" applyFont="1" applyFill="1" applyBorder="1" applyAlignment="1" applyProtection="1">
      <alignment horizontal="center" vertical="center" wrapText="1"/>
    </xf>
    <xf numFmtId="2" fontId="13" fillId="0" borderId="9" xfId="2" applyNumberFormat="1" applyFont="1" applyFill="1" applyBorder="1" applyAlignment="1" applyProtection="1">
      <alignment horizontal="center" vertical="center" wrapText="1"/>
      <protection locked="0"/>
    </xf>
    <xf numFmtId="9" fontId="8" fillId="0" borderId="9" xfId="3" applyFont="1" applyFill="1" applyBorder="1" applyAlignment="1" applyProtection="1">
      <alignment horizontal="center" vertical="center" wrapText="1"/>
    </xf>
    <xf numFmtId="2" fontId="8" fillId="0" borderId="9" xfId="4" applyNumberFormat="1" applyFont="1" applyFill="1" applyBorder="1" applyAlignment="1" applyProtection="1">
      <alignment horizontal="center" vertical="center" wrapText="1"/>
    </xf>
    <xf numFmtId="9" fontId="11" fillId="4" borderId="9" xfId="0" applyNumberFormat="1" applyFont="1" applyFill="1" applyBorder="1" applyAlignment="1">
      <alignment horizontal="center" vertical="center" wrapText="1"/>
    </xf>
    <xf numFmtId="9" fontId="11" fillId="3" borderId="9" xfId="0" applyNumberFormat="1" applyFont="1" applyFill="1" applyBorder="1" applyAlignment="1">
      <alignment horizontal="center" vertical="center" wrapText="1"/>
    </xf>
    <xf numFmtId="164" fontId="11" fillId="4" borderId="9" xfId="0" applyNumberFormat="1"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3" fillId="6" borderId="42" xfId="2" applyFont="1" applyFill="1" applyBorder="1" applyAlignment="1">
      <alignment horizontal="center" vertical="center" wrapText="1"/>
    </xf>
    <xf numFmtId="0" fontId="10" fillId="6" borderId="42" xfId="2" applyFont="1" applyFill="1" applyBorder="1" applyAlignment="1">
      <alignment horizontal="center" vertical="center" wrapText="1"/>
    </xf>
    <xf numFmtId="0" fontId="13" fillId="5" borderId="42" xfId="2" applyFont="1" applyFill="1" applyBorder="1" applyAlignment="1">
      <alignment horizontal="center" vertical="center"/>
    </xf>
    <xf numFmtId="0" fontId="13" fillId="5" borderId="42" xfId="2" applyFont="1" applyFill="1" applyBorder="1" applyAlignment="1">
      <alignment horizontal="center" vertical="center" wrapText="1"/>
    </xf>
    <xf numFmtId="0" fontId="13" fillId="7" borderId="42" xfId="2" applyFont="1" applyFill="1" applyBorder="1" applyAlignment="1" applyProtection="1">
      <alignment horizontal="center" vertical="center" wrapText="1"/>
    </xf>
    <xf numFmtId="2" fontId="13" fillId="8" borderId="42" xfId="2" applyNumberFormat="1" applyFont="1" applyFill="1" applyBorder="1" applyAlignment="1" applyProtection="1">
      <alignment horizontal="center" vertical="center" wrapText="1"/>
    </xf>
    <xf numFmtId="1" fontId="13" fillId="0" borderId="42" xfId="2" applyNumberFormat="1" applyFont="1" applyFill="1" applyBorder="1" applyAlignment="1" applyProtection="1">
      <alignment horizontal="center" vertical="center" wrapText="1"/>
    </xf>
    <xf numFmtId="2" fontId="13" fillId="0" borderId="42" xfId="2" applyNumberFormat="1" applyFont="1" applyFill="1" applyBorder="1" applyAlignment="1" applyProtection="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3" fillId="5" borderId="22" xfId="2" applyFont="1" applyFill="1" applyBorder="1" applyAlignment="1">
      <alignment horizontal="center" vertical="center"/>
    </xf>
    <xf numFmtId="0" fontId="13" fillId="5" borderId="23" xfId="2" applyFont="1" applyFill="1" applyBorder="1" applyAlignment="1">
      <alignment horizontal="center" vertical="center"/>
    </xf>
    <xf numFmtId="0" fontId="10" fillId="5" borderId="23" xfId="2" applyFont="1" applyFill="1" applyBorder="1" applyAlignment="1">
      <alignment horizontal="center" vertical="center" wrapText="1"/>
    </xf>
    <xf numFmtId="0" fontId="10" fillId="6" borderId="23" xfId="2" applyFont="1" applyFill="1" applyBorder="1" applyAlignment="1">
      <alignment horizontal="center" vertical="center" wrapText="1"/>
    </xf>
    <xf numFmtId="0" fontId="20" fillId="0" borderId="19" xfId="0" applyFont="1" applyBorder="1" applyAlignment="1">
      <alignment horizontal="center" vertical="center"/>
    </xf>
    <xf numFmtId="0" fontId="20" fillId="0" borderId="4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9" fillId="0" borderId="50" xfId="0" applyFont="1" applyBorder="1" applyAlignment="1">
      <alignment horizontal="center" vertical="center"/>
    </xf>
    <xf numFmtId="0" fontId="19" fillId="0" borderId="21" xfId="0" applyFont="1" applyBorder="1" applyAlignment="1">
      <alignment horizontal="center" vertical="center"/>
    </xf>
    <xf numFmtId="0" fontId="12" fillId="4" borderId="16" xfId="2" applyFont="1" applyFill="1" applyBorder="1" applyAlignment="1">
      <alignment horizontal="center" vertical="center" wrapText="1"/>
    </xf>
    <xf numFmtId="0" fontId="12" fillId="4" borderId="14" xfId="2" applyFont="1" applyFill="1" applyBorder="1" applyAlignment="1">
      <alignment horizontal="center" vertical="center" wrapText="1"/>
    </xf>
    <xf numFmtId="0" fontId="12" fillId="4" borderId="15" xfId="2"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1" xfId="0" applyBorder="1" applyAlignment="1">
      <alignment horizontal="center"/>
    </xf>
    <xf numFmtId="0" fontId="0" fillId="0" borderId="25" xfId="0" applyBorder="1" applyAlignment="1">
      <alignment horizontal="center"/>
    </xf>
    <xf numFmtId="0" fontId="0" fillId="0" borderId="40" xfId="0" applyBorder="1" applyAlignment="1">
      <alignment horizontal="center"/>
    </xf>
    <xf numFmtId="0" fontId="0" fillId="0" borderId="42" xfId="0" applyBorder="1" applyAlignment="1">
      <alignment horizontal="center"/>
    </xf>
    <xf numFmtId="0" fontId="0" fillId="0" borderId="44" xfId="0" applyBorder="1" applyAlignment="1">
      <alignment horizontal="center"/>
    </xf>
    <xf numFmtId="0" fontId="3" fillId="0" borderId="12" xfId="0" applyFont="1" applyBorder="1" applyAlignment="1">
      <alignment horizontal="center" vertical="center"/>
    </xf>
    <xf numFmtId="0" fontId="3" fillId="0" borderId="39" xfId="0" applyFont="1" applyBorder="1" applyAlignment="1">
      <alignment horizontal="center" vertical="center"/>
    </xf>
    <xf numFmtId="1" fontId="3" fillId="0" borderId="7" xfId="0" applyNumberFormat="1" applyFont="1" applyBorder="1" applyAlignment="1">
      <alignment horizontal="center" vertical="center"/>
    </xf>
    <xf numFmtId="1" fontId="3" fillId="0" borderId="25" xfId="0" applyNumberFormat="1" applyFont="1" applyBorder="1" applyAlignment="1">
      <alignment horizontal="center" vertical="center"/>
    </xf>
    <xf numFmtId="14" fontId="3" fillId="0" borderId="7" xfId="0" applyNumberFormat="1" applyFont="1" applyBorder="1" applyAlignment="1">
      <alignment horizontal="center" vertical="center"/>
    </xf>
    <xf numFmtId="14" fontId="3" fillId="0" borderId="25" xfId="0" applyNumberFormat="1" applyFont="1" applyBorder="1" applyAlignment="1">
      <alignment horizontal="center" vertical="center"/>
    </xf>
    <xf numFmtId="0" fontId="3" fillId="0" borderId="7" xfId="0" applyFont="1" applyBorder="1" applyAlignment="1">
      <alignment horizontal="center" vertical="center"/>
    </xf>
    <xf numFmtId="0" fontId="13" fillId="4" borderId="40" xfId="2" applyFont="1" applyFill="1" applyBorder="1" applyAlignment="1">
      <alignment horizontal="center" vertical="center"/>
    </xf>
    <xf numFmtId="0" fontId="13" fillId="4" borderId="42" xfId="2" applyFont="1" applyFill="1" applyBorder="1" applyAlignment="1">
      <alignment horizontal="center" vertical="center"/>
    </xf>
    <xf numFmtId="0" fontId="10" fillId="6" borderId="31" xfId="2" applyFont="1" applyFill="1" applyBorder="1" applyAlignment="1">
      <alignment horizontal="center" vertical="center" wrapText="1"/>
    </xf>
    <xf numFmtId="0" fontId="10" fillId="6" borderId="40"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0" fillId="6" borderId="42"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6" borderId="1" xfId="2" applyFont="1" applyFill="1" applyBorder="1" applyAlignment="1">
      <alignment horizontal="center" vertical="center" wrapText="1"/>
    </xf>
    <xf numFmtId="0" fontId="13" fillId="6" borderId="42" xfId="2" applyFont="1" applyFill="1" applyBorder="1" applyAlignment="1">
      <alignment horizontal="center" vertical="center" wrapText="1"/>
    </xf>
    <xf numFmtId="0" fontId="13" fillId="6" borderId="25" xfId="2" applyFont="1" applyFill="1" applyBorder="1" applyAlignment="1">
      <alignment horizontal="center" vertical="center" wrapText="1"/>
    </xf>
    <xf numFmtId="0" fontId="13" fillId="6" borderId="44" xfId="2" applyFont="1" applyFill="1" applyBorder="1" applyAlignment="1">
      <alignment horizontal="center" vertical="center" wrapText="1"/>
    </xf>
    <xf numFmtId="0" fontId="10" fillId="4" borderId="31" xfId="2" applyFont="1" applyFill="1" applyBorder="1" applyAlignment="1">
      <alignment vertical="center" wrapText="1"/>
    </xf>
    <xf numFmtId="0" fontId="10" fillId="4" borderId="7" xfId="2" applyFont="1" applyFill="1" applyBorder="1" applyAlignment="1">
      <alignment vertical="center" wrapText="1"/>
    </xf>
    <xf numFmtId="0" fontId="11" fillId="4" borderId="1" xfId="2" applyFont="1" applyFill="1" applyBorder="1" applyAlignment="1">
      <alignment vertical="center" wrapText="1"/>
    </xf>
    <xf numFmtId="0" fontId="11" fillId="4" borderId="5" xfId="2" applyFont="1" applyFill="1" applyBorder="1" applyAlignment="1">
      <alignment vertical="center" wrapText="1"/>
    </xf>
    <xf numFmtId="0" fontId="11" fillId="4" borderId="25" xfId="2" applyFont="1" applyFill="1" applyBorder="1" applyAlignment="1">
      <alignment vertical="center" wrapText="1"/>
    </xf>
    <xf numFmtId="0" fontId="13" fillId="0" borderId="1" xfId="2" applyFont="1" applyBorder="1" applyAlignment="1" applyProtection="1">
      <alignment horizontal="center" vertical="center" textRotation="90" wrapText="1"/>
    </xf>
    <xf numFmtId="0" fontId="10" fillId="2" borderId="0" xfId="2" applyFont="1" applyFill="1" applyBorder="1" applyAlignment="1">
      <alignment vertical="center" wrapText="1"/>
    </xf>
    <xf numFmtId="0" fontId="11" fillId="2" borderId="0" xfId="2" applyFont="1" applyFill="1" applyBorder="1" applyAlignment="1">
      <alignment vertical="center" wrapText="1"/>
    </xf>
    <xf numFmtId="0" fontId="18" fillId="6" borderId="0" xfId="2" applyFont="1" applyFill="1" applyBorder="1" applyAlignment="1">
      <alignment vertical="center" wrapText="1"/>
    </xf>
    <xf numFmtId="0" fontId="10" fillId="4" borderId="22" xfId="2" applyFont="1" applyFill="1" applyBorder="1" applyAlignment="1">
      <alignment vertical="center" wrapText="1"/>
    </xf>
    <xf numFmtId="0" fontId="10" fillId="4" borderId="26" xfId="2" applyFont="1" applyFill="1" applyBorder="1" applyAlignment="1">
      <alignment vertical="center" wrapText="1"/>
    </xf>
    <xf numFmtId="0" fontId="11" fillId="4" borderId="23" xfId="2" applyFont="1" applyFill="1" applyBorder="1" applyAlignment="1">
      <alignment vertical="center" wrapText="1"/>
    </xf>
    <xf numFmtId="0" fontId="11" fillId="4" borderId="27" xfId="2" applyFont="1" applyFill="1" applyBorder="1" applyAlignment="1">
      <alignment vertical="center" wrapText="1"/>
    </xf>
    <xf numFmtId="0" fontId="11" fillId="4" borderId="24" xfId="2" applyFont="1" applyFill="1" applyBorder="1" applyAlignment="1">
      <alignment vertical="center" wrapText="1"/>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0"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8" fillId="4" borderId="20" xfId="2" applyFont="1" applyFill="1" applyBorder="1" applyAlignment="1">
      <alignment horizontal="center" vertical="center" wrapText="1"/>
    </xf>
    <xf numFmtId="0" fontId="10" fillId="4" borderId="40" xfId="2" applyFont="1" applyFill="1" applyBorder="1" applyAlignment="1">
      <alignment vertical="center" wrapText="1"/>
    </xf>
    <xf numFmtId="0" fontId="10" fillId="4" borderId="41" xfId="2" applyFont="1" applyFill="1" applyBorder="1" applyAlignment="1">
      <alignment vertical="center" wrapText="1"/>
    </xf>
    <xf numFmtId="0" fontId="11" fillId="4" borderId="42" xfId="2" applyFont="1" applyFill="1" applyBorder="1" applyAlignment="1">
      <alignment vertical="center" wrapText="1"/>
    </xf>
    <xf numFmtId="0" fontId="11" fillId="4" borderId="43" xfId="2" applyFont="1" applyFill="1" applyBorder="1" applyAlignment="1">
      <alignment vertical="center" wrapText="1"/>
    </xf>
    <xf numFmtId="0" fontId="11" fillId="4" borderId="44" xfId="2" applyFont="1" applyFill="1" applyBorder="1" applyAlignment="1">
      <alignment vertical="center" wrapText="1"/>
    </xf>
    <xf numFmtId="0" fontId="8" fillId="0" borderId="1" xfId="0" applyFont="1" applyBorder="1" applyAlignment="1" applyProtection="1">
      <alignment horizontal="center" vertical="center" wrapText="1"/>
    </xf>
    <xf numFmtId="0" fontId="13" fillId="21" borderId="1" xfId="0" applyFont="1" applyFill="1" applyBorder="1" applyAlignment="1" applyProtection="1">
      <alignment horizontal="center" vertical="center" wrapText="1"/>
    </xf>
    <xf numFmtId="0" fontId="13" fillId="21" borderId="25" xfId="0" applyFont="1" applyFill="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13" fillId="20" borderId="9" xfId="0" applyFont="1" applyFill="1" applyBorder="1" applyAlignment="1" applyProtection="1">
      <alignment horizontal="center" vertical="center" wrapText="1"/>
    </xf>
    <xf numFmtId="0" fontId="13" fillId="20" borderId="39" xfId="0" applyFont="1" applyFill="1" applyBorder="1" applyAlignment="1" applyProtection="1">
      <alignment horizontal="center" vertical="center" wrapText="1"/>
    </xf>
    <xf numFmtId="0" fontId="13" fillId="20" borderId="1" xfId="0" applyFont="1" applyFill="1" applyBorder="1" applyAlignment="1" applyProtection="1">
      <alignment horizontal="center" vertical="center" wrapText="1"/>
    </xf>
    <xf numFmtId="0" fontId="13" fillId="20" borderId="25" xfId="0" applyFont="1" applyFill="1" applyBorder="1" applyAlignment="1" applyProtection="1">
      <alignment horizontal="center" vertical="center" wrapText="1"/>
    </xf>
    <xf numFmtId="9" fontId="13" fillId="20" borderId="9" xfId="0" applyNumberFormat="1" applyFont="1" applyFill="1" applyBorder="1" applyAlignment="1" applyProtection="1">
      <alignment horizontal="center" vertical="center" wrapText="1"/>
    </xf>
    <xf numFmtId="0" fontId="13" fillId="12" borderId="1" xfId="0" applyFont="1" applyFill="1" applyBorder="1" applyAlignment="1" applyProtection="1">
      <alignment horizontal="center" vertical="center" wrapText="1"/>
    </xf>
    <xf numFmtId="0" fontId="13" fillId="22" borderId="25" xfId="0" applyFont="1" applyFill="1" applyBorder="1" applyAlignment="1" applyProtection="1">
      <alignment horizontal="center" vertical="center" wrapText="1"/>
    </xf>
    <xf numFmtId="0" fontId="18" fillId="6" borderId="0" xfId="2" applyFont="1" applyFill="1" applyAlignment="1">
      <alignment horizontal="left" vertical="center" wrapText="1"/>
    </xf>
    <xf numFmtId="0" fontId="10" fillId="4" borderId="23" xfId="2" applyFont="1" applyFill="1" applyBorder="1" applyAlignment="1">
      <alignment vertical="center" wrapText="1"/>
    </xf>
    <xf numFmtId="0" fontId="10" fillId="4" borderId="27" xfId="2" applyFont="1" applyFill="1" applyBorder="1" applyAlignment="1">
      <alignment vertical="center" wrapText="1"/>
    </xf>
    <xf numFmtId="0" fontId="10" fillId="4" borderId="24" xfId="2" applyFont="1" applyFill="1" applyBorder="1" applyAlignment="1">
      <alignment vertical="center" wrapText="1"/>
    </xf>
    <xf numFmtId="0" fontId="13" fillId="23" borderId="1" xfId="0" applyFont="1" applyFill="1" applyBorder="1" applyAlignment="1" applyProtection="1">
      <alignment horizontal="center" vertical="center" wrapText="1"/>
    </xf>
    <xf numFmtId="0" fontId="13" fillId="23" borderId="25" xfId="0" applyFont="1" applyFill="1" applyBorder="1" applyAlignment="1" applyProtection="1">
      <alignment horizontal="center" vertical="center" wrapText="1"/>
    </xf>
    <xf numFmtId="0" fontId="10" fillId="4" borderId="1" xfId="2" applyFont="1" applyFill="1" applyBorder="1" applyAlignment="1">
      <alignment vertical="center" wrapText="1"/>
    </xf>
    <xf numFmtId="0" fontId="10" fillId="4" borderId="5" xfId="2" applyFont="1" applyFill="1" applyBorder="1" applyAlignment="1">
      <alignment vertical="center" wrapText="1"/>
    </xf>
    <xf numFmtId="0" fontId="10" fillId="4" borderId="25" xfId="2" applyFont="1" applyFill="1" applyBorder="1" applyAlignment="1">
      <alignment vertical="center" wrapText="1"/>
    </xf>
    <xf numFmtId="0" fontId="13" fillId="10" borderId="1" xfId="0" applyFont="1" applyFill="1" applyBorder="1" applyAlignment="1" applyProtection="1">
      <alignment horizontal="center" vertical="center" wrapText="1"/>
    </xf>
    <xf numFmtId="0" fontId="13" fillId="10" borderId="25" xfId="0" applyFont="1" applyFill="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13" fillId="24" borderId="42" xfId="0" applyFont="1" applyFill="1" applyBorder="1" applyAlignment="1" applyProtection="1">
      <alignment horizontal="center" vertical="center" wrapText="1"/>
    </xf>
    <xf numFmtId="0" fontId="13" fillId="24" borderId="44" xfId="0" applyFont="1" applyFill="1" applyBorder="1" applyAlignment="1" applyProtection="1">
      <alignment horizontal="center" vertical="center" wrapText="1"/>
    </xf>
  </cellXfs>
  <cellStyles count="6">
    <cellStyle name="Normal" xfId="0" builtinId="0"/>
    <cellStyle name="Normal 2" xfId="5" xr:uid="{00000000-0005-0000-0000-000001000000}"/>
    <cellStyle name="Normal 2 2" xfId="2" xr:uid="{00000000-0005-0000-0000-000002000000}"/>
    <cellStyle name="Normal_Hoja1" xfId="1" xr:uid="{00000000-0005-0000-0000-000003000000}"/>
    <cellStyle name="Normal_PROPUESTA METODOLOGICA JELGA 2" xfId="4" xr:uid="{00000000-0005-0000-0000-000004000000}"/>
    <cellStyle name="Porcentual 3" xfId="3" xr:uid="{00000000-0005-0000-0000-000005000000}"/>
  </cellStyles>
  <dxfs count="62">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theme="0" tint="-0.34998626667073579"/>
        </patternFill>
      </fill>
    </dxf>
    <dxf>
      <font>
        <b/>
        <i val="0"/>
      </font>
      <fill>
        <patternFill>
          <bgColor rgb="FFFFFF00"/>
        </patternFill>
      </fill>
    </dxf>
    <dxf>
      <font>
        <b/>
        <i val="0"/>
      </font>
      <fill>
        <patternFill>
          <bgColor theme="8" tint="0.59996337778862885"/>
        </patternFill>
      </fill>
    </dxf>
    <dxf>
      <font>
        <b/>
        <i val="0"/>
        <color theme="0"/>
      </font>
      <fill>
        <patternFill>
          <bgColor rgb="FFFF0000"/>
        </patternFill>
      </fill>
    </dxf>
    <dxf>
      <font>
        <b/>
        <i val="0"/>
        <color theme="0"/>
      </font>
      <fill>
        <patternFill>
          <bgColor theme="5" tint="-0.24994659260841701"/>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508284</xdr:colOff>
      <xdr:row>2</xdr:row>
      <xdr:rowOff>11206</xdr:rowOff>
    </xdr:from>
    <xdr:to>
      <xdr:col>2</xdr:col>
      <xdr:colOff>644353</xdr:colOff>
      <xdr:row>5</xdr:row>
      <xdr:rowOff>80819</xdr:rowOff>
    </xdr:to>
    <xdr:pic>
      <xdr:nvPicPr>
        <xdr:cNvPr id="5" name="Imagen 4">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l="41880" t="21669" r="51296" b="64348"/>
        <a:stretch/>
      </xdr:blipFill>
      <xdr:spPr>
        <a:xfrm>
          <a:off x="508284" y="537882"/>
          <a:ext cx="2231569" cy="13134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prietod.HUSAQUEN/Escritorio/MAPA%20DE%20RIESGOS%20POR%20PROCESO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 IPS"/>
      <sheetName val="SALUD PUBLICA"/>
      <sheetName val="ATUS"/>
      <sheetName val="FINAN"/>
      <sheetName val="REC Y AMB"/>
      <sheetName val="JURIDICA"/>
      <sheetName val="GESTION HUMANA"/>
      <sheetName val="CALIDAD"/>
      <sheetName val="CONT INT"/>
      <sheetName val="COMUNICACIONES"/>
      <sheetName val="GESTION DOCUMENTAL YSI"/>
      <sheetName val="PLANEACION"/>
      <sheetName val="GENERAL"/>
      <sheetName val="resumen"/>
      <sheetName val="Hoja1"/>
      <sheetName val="1. IDENT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
  <sheetViews>
    <sheetView workbookViewId="0">
      <pane ySplit="4" topLeftCell="A8" activePane="bottomLeft" state="frozen"/>
      <selection pane="bottomLeft" activeCell="F8" sqref="F8"/>
    </sheetView>
  </sheetViews>
  <sheetFormatPr baseColWidth="10" defaultColWidth="11.42578125" defaultRowHeight="14.25" x14ac:dyDescent="0.2"/>
  <cols>
    <col min="1" max="1" width="26.7109375" style="11" customWidth="1"/>
    <col min="2" max="2" width="16" style="11" customWidth="1"/>
    <col min="3" max="3" width="18.42578125" style="11" customWidth="1"/>
    <col min="4" max="4" width="25.7109375" style="11" customWidth="1"/>
    <col min="5" max="5" width="21.42578125" style="11" customWidth="1"/>
    <col min="6" max="6" width="29.42578125" style="11" customWidth="1"/>
    <col min="7" max="7" width="26.7109375" style="11" customWidth="1"/>
    <col min="8" max="8" width="23.42578125" style="11" customWidth="1"/>
    <col min="9" max="10" width="12" style="11" customWidth="1"/>
    <col min="11" max="16384" width="11.42578125" style="11"/>
  </cols>
  <sheetData>
    <row r="1" spans="1:22" ht="35.25" customHeight="1" x14ac:dyDescent="0.2">
      <c r="A1" s="199" t="s">
        <v>562</v>
      </c>
      <c r="B1" s="200"/>
      <c r="C1" s="200"/>
      <c r="D1" s="200"/>
      <c r="E1" s="200"/>
      <c r="F1" s="201"/>
      <c r="G1" s="21"/>
      <c r="H1" s="21"/>
      <c r="I1" s="21"/>
      <c r="J1" s="21"/>
      <c r="K1" s="39"/>
      <c r="L1" s="39"/>
      <c r="M1" s="39"/>
      <c r="N1" s="39"/>
    </row>
    <row r="2" spans="1:22" ht="27.75" customHeight="1" x14ac:dyDescent="0.2">
      <c r="A2" s="202" t="s">
        <v>90</v>
      </c>
      <c r="B2" s="203"/>
      <c r="C2" s="203"/>
      <c r="D2" s="203"/>
      <c r="E2" s="203"/>
      <c r="F2" s="204"/>
      <c r="G2" s="22"/>
      <c r="H2" s="22"/>
      <c r="I2" s="22"/>
      <c r="J2" s="22"/>
      <c r="K2" s="39"/>
      <c r="L2" s="39"/>
      <c r="M2" s="39"/>
      <c r="N2" s="39"/>
    </row>
    <row r="3" spans="1:22" ht="21.75" customHeight="1" x14ac:dyDescent="0.25">
      <c r="A3" s="206" t="s">
        <v>74</v>
      </c>
      <c r="B3" s="207" t="s">
        <v>20</v>
      </c>
      <c r="C3" s="208"/>
      <c r="D3" s="206" t="s">
        <v>2</v>
      </c>
      <c r="E3" s="206" t="s">
        <v>3</v>
      </c>
      <c r="F3" s="206" t="s">
        <v>481</v>
      </c>
      <c r="G3" s="38"/>
      <c r="H3" s="38"/>
      <c r="I3" s="38"/>
      <c r="J3" s="38"/>
      <c r="K3" s="40"/>
      <c r="L3" s="40"/>
      <c r="M3" s="40"/>
      <c r="N3" s="40"/>
      <c r="O3" s="18"/>
    </row>
    <row r="4" spans="1:22" ht="20.25" customHeight="1" x14ac:dyDescent="0.25">
      <c r="A4" s="206"/>
      <c r="B4" s="209"/>
      <c r="C4" s="210"/>
      <c r="D4" s="206"/>
      <c r="E4" s="206"/>
      <c r="F4" s="206"/>
      <c r="G4" s="38"/>
      <c r="H4" s="38"/>
      <c r="I4" s="33"/>
      <c r="J4" s="33"/>
      <c r="K4" s="40"/>
      <c r="L4" s="40"/>
      <c r="M4" s="40"/>
      <c r="N4" s="40"/>
      <c r="O4" s="18"/>
    </row>
    <row r="5" spans="1:22" ht="41.25" customHeight="1" x14ac:dyDescent="0.2">
      <c r="A5" s="205" t="s">
        <v>75</v>
      </c>
      <c r="B5" s="30" t="s">
        <v>4</v>
      </c>
      <c r="C5" s="45" t="s">
        <v>76</v>
      </c>
      <c r="D5" s="45" t="s">
        <v>77</v>
      </c>
      <c r="E5" s="31" t="s">
        <v>458</v>
      </c>
      <c r="F5" s="32" t="s">
        <v>548</v>
      </c>
      <c r="G5" s="34"/>
      <c r="H5" s="35"/>
      <c r="I5" s="36"/>
      <c r="J5" s="35"/>
      <c r="K5" s="41"/>
      <c r="L5" s="41"/>
      <c r="M5" s="41"/>
      <c r="N5" s="41"/>
      <c r="O5" s="19"/>
      <c r="P5" s="19"/>
      <c r="Q5" s="19"/>
      <c r="R5" s="12"/>
      <c r="S5" s="12"/>
      <c r="T5" s="12"/>
      <c r="U5" s="12"/>
      <c r="V5" s="12"/>
    </row>
    <row r="6" spans="1:22" ht="42" customHeight="1" x14ac:dyDescent="0.2">
      <c r="A6" s="205"/>
      <c r="B6" s="30" t="s">
        <v>5</v>
      </c>
      <c r="C6" s="45" t="s">
        <v>79</v>
      </c>
      <c r="D6" s="45" t="s">
        <v>80</v>
      </c>
      <c r="E6" s="31" t="s">
        <v>458</v>
      </c>
      <c r="F6" s="32" t="s">
        <v>548</v>
      </c>
      <c r="G6" s="34"/>
      <c r="H6" s="35"/>
      <c r="I6" s="36"/>
      <c r="J6" s="35"/>
      <c r="K6" s="41"/>
      <c r="L6" s="41"/>
      <c r="M6" s="41"/>
      <c r="N6" s="41"/>
      <c r="O6" s="19"/>
      <c r="P6" s="19"/>
      <c r="Q6" s="19"/>
      <c r="R6" s="12"/>
      <c r="S6" s="12"/>
      <c r="T6" s="12"/>
      <c r="U6" s="12"/>
      <c r="V6" s="12"/>
    </row>
    <row r="7" spans="1:22" ht="38.25" x14ac:dyDescent="0.2">
      <c r="A7" s="205"/>
      <c r="B7" s="30" t="s">
        <v>45</v>
      </c>
      <c r="C7" s="45" t="s">
        <v>81</v>
      </c>
      <c r="D7" s="45" t="s">
        <v>82</v>
      </c>
      <c r="E7" s="31" t="s">
        <v>458</v>
      </c>
      <c r="F7" s="32" t="s">
        <v>548</v>
      </c>
      <c r="G7" s="34"/>
      <c r="H7" s="35"/>
      <c r="I7" s="36"/>
      <c r="J7" s="35"/>
      <c r="K7" s="19"/>
      <c r="L7" s="19"/>
      <c r="M7" s="19"/>
      <c r="N7" s="19"/>
      <c r="O7" s="19"/>
      <c r="P7" s="19"/>
      <c r="Q7" s="19"/>
      <c r="R7" s="12"/>
      <c r="S7" s="12"/>
      <c r="T7" s="12"/>
      <c r="U7" s="12"/>
      <c r="V7" s="12"/>
    </row>
    <row r="8" spans="1:22" ht="51" x14ac:dyDescent="0.2">
      <c r="A8" s="30" t="s">
        <v>83</v>
      </c>
      <c r="B8" s="30" t="s">
        <v>21</v>
      </c>
      <c r="C8" s="45" t="s">
        <v>457</v>
      </c>
      <c r="D8" s="45" t="s">
        <v>84</v>
      </c>
      <c r="E8" s="31" t="s">
        <v>91</v>
      </c>
      <c r="F8" s="32" t="s">
        <v>564</v>
      </c>
      <c r="G8" s="34"/>
      <c r="H8" s="35"/>
      <c r="I8" s="36"/>
      <c r="J8" s="35"/>
      <c r="K8" s="19"/>
      <c r="L8" s="19"/>
      <c r="M8" s="19"/>
      <c r="N8" s="19"/>
      <c r="O8" s="19"/>
      <c r="P8" s="19"/>
      <c r="Q8" s="19"/>
      <c r="R8" s="12"/>
      <c r="S8" s="12"/>
      <c r="T8" s="12"/>
      <c r="U8" s="12"/>
      <c r="V8" s="12"/>
    </row>
    <row r="9" spans="1:22" ht="140.25" x14ac:dyDescent="0.2">
      <c r="A9" s="30" t="s">
        <v>85</v>
      </c>
      <c r="B9" s="30" t="s">
        <v>22</v>
      </c>
      <c r="C9" s="45" t="s">
        <v>101</v>
      </c>
      <c r="D9" s="45" t="s">
        <v>86</v>
      </c>
      <c r="E9" s="31" t="s">
        <v>78</v>
      </c>
      <c r="F9" s="32" t="s">
        <v>459</v>
      </c>
      <c r="G9" s="37"/>
      <c r="H9" s="37"/>
      <c r="I9" s="37"/>
      <c r="J9" s="37"/>
    </row>
    <row r="10" spans="1:22" ht="51" x14ac:dyDescent="0.2">
      <c r="A10" s="30" t="s">
        <v>87</v>
      </c>
      <c r="B10" s="30" t="s">
        <v>46</v>
      </c>
      <c r="C10" s="45" t="s">
        <v>88</v>
      </c>
      <c r="D10" s="45" t="s">
        <v>89</v>
      </c>
      <c r="E10" s="31" t="s">
        <v>78</v>
      </c>
      <c r="F10" s="32" t="s">
        <v>550</v>
      </c>
      <c r="G10" s="37"/>
      <c r="H10" s="37"/>
      <c r="I10" s="37"/>
      <c r="J10" s="37"/>
    </row>
  </sheetData>
  <mergeCells count="8">
    <mergeCell ref="A1:F1"/>
    <mergeCell ref="A2:F2"/>
    <mergeCell ref="A5:A7"/>
    <mergeCell ref="A3:A4"/>
    <mergeCell ref="D3:D4"/>
    <mergeCell ref="E3:E4"/>
    <mergeCell ref="F3:F4"/>
    <mergeCell ref="B3:C4"/>
  </mergeCells>
  <pageMargins left="0.7" right="0.7" top="0.75" bottom="0.75" header="0.3" footer="0.3"/>
  <pageSetup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
  <sheetViews>
    <sheetView topLeftCell="C1" workbookViewId="0">
      <pane ySplit="4" topLeftCell="A5" activePane="bottomLeft" state="frozen"/>
      <selection pane="bottomLeft" activeCell="J7" sqref="J7"/>
    </sheetView>
  </sheetViews>
  <sheetFormatPr baseColWidth="10" defaultColWidth="11.42578125" defaultRowHeight="14.25" x14ac:dyDescent="0.2"/>
  <cols>
    <col min="1" max="1" width="5.28515625" style="11" customWidth="1"/>
    <col min="2" max="2" width="26.7109375" style="11" customWidth="1"/>
    <col min="3" max="3" width="18.42578125" style="11" customWidth="1"/>
    <col min="4" max="4" width="25.7109375" style="11" customWidth="1"/>
    <col min="5" max="5" width="21.42578125" style="11" customWidth="1"/>
    <col min="6" max="6" width="29.42578125" style="11" customWidth="1"/>
    <col min="7" max="7" width="26.7109375" style="11" customWidth="1"/>
    <col min="8" max="8" width="23.42578125" style="11" customWidth="1"/>
    <col min="9" max="10" width="12" style="11" customWidth="1"/>
    <col min="11" max="16384" width="11.42578125" style="11"/>
  </cols>
  <sheetData>
    <row r="1" spans="1:22" ht="35.25" customHeight="1" x14ac:dyDescent="0.2">
      <c r="A1" s="199" t="s">
        <v>562</v>
      </c>
      <c r="B1" s="200"/>
      <c r="C1" s="200"/>
      <c r="D1" s="200"/>
      <c r="E1" s="200"/>
      <c r="F1" s="200"/>
      <c r="G1" s="200"/>
      <c r="H1" s="200"/>
      <c r="I1" s="200"/>
      <c r="J1" s="201"/>
    </row>
    <row r="2" spans="1:22" ht="27.75" customHeight="1" x14ac:dyDescent="0.2">
      <c r="A2" s="202" t="s">
        <v>58</v>
      </c>
      <c r="B2" s="203"/>
      <c r="C2" s="203"/>
      <c r="D2" s="203"/>
      <c r="E2" s="203"/>
      <c r="F2" s="203"/>
      <c r="G2" s="203"/>
      <c r="H2" s="203"/>
      <c r="I2" s="203"/>
      <c r="J2" s="204"/>
    </row>
    <row r="3" spans="1:22" ht="21.75" customHeight="1" x14ac:dyDescent="0.25">
      <c r="A3" s="206" t="s">
        <v>42</v>
      </c>
      <c r="B3" s="206" t="s">
        <v>34</v>
      </c>
      <c r="C3" s="206" t="s">
        <v>35</v>
      </c>
      <c r="D3" s="206" t="s">
        <v>36</v>
      </c>
      <c r="E3" s="206" t="s">
        <v>37</v>
      </c>
      <c r="F3" s="206" t="s">
        <v>38</v>
      </c>
      <c r="G3" s="206" t="s">
        <v>29</v>
      </c>
      <c r="H3" s="206" t="s">
        <v>43</v>
      </c>
      <c r="I3" s="206" t="s">
        <v>39</v>
      </c>
      <c r="J3" s="206"/>
      <c r="K3" s="18"/>
      <c r="L3" s="18"/>
      <c r="M3" s="18"/>
      <c r="N3" s="18"/>
      <c r="O3" s="18"/>
    </row>
    <row r="4" spans="1:22" ht="20.25" customHeight="1" x14ac:dyDescent="0.25">
      <c r="A4" s="206"/>
      <c r="B4" s="206"/>
      <c r="C4" s="206"/>
      <c r="D4" s="206"/>
      <c r="E4" s="206"/>
      <c r="F4" s="206"/>
      <c r="G4" s="206"/>
      <c r="H4" s="206"/>
      <c r="I4" s="44" t="s">
        <v>30</v>
      </c>
      <c r="J4" s="44" t="s">
        <v>31</v>
      </c>
      <c r="K4" s="18"/>
      <c r="L4" s="18"/>
      <c r="M4" s="18"/>
      <c r="N4" s="18"/>
      <c r="O4" s="18"/>
    </row>
    <row r="5" spans="1:22" ht="51" x14ac:dyDescent="0.2">
      <c r="A5" s="2">
        <v>1</v>
      </c>
      <c r="B5" s="43" t="s">
        <v>92</v>
      </c>
      <c r="C5" s="20" t="s">
        <v>103</v>
      </c>
      <c r="D5" s="43" t="s">
        <v>102</v>
      </c>
      <c r="E5" s="20" t="s">
        <v>33</v>
      </c>
      <c r="F5" s="43" t="s">
        <v>93</v>
      </c>
      <c r="G5" s="43" t="s">
        <v>40</v>
      </c>
      <c r="H5" s="20" t="s">
        <v>73</v>
      </c>
      <c r="I5" s="42" t="s">
        <v>551</v>
      </c>
      <c r="J5" s="20" t="s">
        <v>552</v>
      </c>
      <c r="K5" s="19"/>
      <c r="L5" s="19"/>
      <c r="M5" s="19"/>
      <c r="N5" s="19"/>
      <c r="O5" s="19"/>
      <c r="P5" s="19"/>
      <c r="Q5" s="19"/>
      <c r="R5" s="12"/>
      <c r="S5" s="12"/>
      <c r="T5" s="12"/>
      <c r="U5" s="12"/>
      <c r="V5" s="12"/>
    </row>
    <row r="6" spans="1:22" ht="63.75" x14ac:dyDescent="0.2">
      <c r="A6" s="2">
        <v>2</v>
      </c>
      <c r="B6" s="43" t="s">
        <v>92</v>
      </c>
      <c r="C6" s="20" t="s">
        <v>32</v>
      </c>
      <c r="D6" s="43" t="s">
        <v>95</v>
      </c>
      <c r="E6" s="20" t="s">
        <v>62</v>
      </c>
      <c r="F6" s="43" t="s">
        <v>462</v>
      </c>
      <c r="G6" s="43" t="s">
        <v>461</v>
      </c>
      <c r="H6" s="20" t="s">
        <v>71</v>
      </c>
      <c r="I6" s="42" t="s">
        <v>553</v>
      </c>
      <c r="J6" s="20" t="s">
        <v>549</v>
      </c>
      <c r="K6" s="19"/>
      <c r="L6" s="19"/>
      <c r="M6" s="19"/>
      <c r="N6" s="19"/>
      <c r="O6" s="19"/>
      <c r="P6" s="19"/>
      <c r="Q6" s="19"/>
      <c r="R6" s="12"/>
      <c r="S6" s="12"/>
      <c r="T6" s="12"/>
      <c r="U6" s="12"/>
      <c r="V6" s="12"/>
    </row>
    <row r="7" spans="1:22" ht="54" customHeight="1" x14ac:dyDescent="0.2">
      <c r="A7" s="2">
        <v>3</v>
      </c>
      <c r="B7" s="43" t="s">
        <v>94</v>
      </c>
      <c r="C7" s="20" t="s">
        <v>103</v>
      </c>
      <c r="D7" s="43" t="s">
        <v>95</v>
      </c>
      <c r="E7" s="20" t="s">
        <v>62</v>
      </c>
      <c r="F7" s="43" t="s">
        <v>96</v>
      </c>
      <c r="G7" s="43" t="s">
        <v>41</v>
      </c>
      <c r="H7" s="20" t="s">
        <v>97</v>
      </c>
      <c r="I7" s="42" t="s">
        <v>554</v>
      </c>
      <c r="J7" s="20" t="s">
        <v>552</v>
      </c>
      <c r="K7" s="19"/>
      <c r="L7" s="19"/>
      <c r="M7" s="19"/>
      <c r="N7" s="19"/>
      <c r="O7" s="19"/>
      <c r="P7" s="19"/>
      <c r="Q7" s="19"/>
      <c r="R7" s="12"/>
      <c r="S7" s="12"/>
      <c r="T7" s="12"/>
      <c r="U7" s="12"/>
      <c r="V7" s="12"/>
    </row>
  </sheetData>
  <mergeCells count="11">
    <mergeCell ref="A1:J1"/>
    <mergeCell ref="A2:J2"/>
    <mergeCell ref="H3:H4"/>
    <mergeCell ref="G3:G4"/>
    <mergeCell ref="F3:F4"/>
    <mergeCell ref="E3:E4"/>
    <mergeCell ref="D3:D4"/>
    <mergeCell ref="C3:C4"/>
    <mergeCell ref="B3:B4"/>
    <mergeCell ref="A3:A4"/>
    <mergeCell ref="I3:J3"/>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
  <sheetViews>
    <sheetView workbookViewId="0">
      <pane ySplit="3" topLeftCell="A13" activePane="bottomLeft" state="frozen"/>
      <selection pane="bottomLeft" activeCell="E22" sqref="E22"/>
    </sheetView>
  </sheetViews>
  <sheetFormatPr baseColWidth="10" defaultRowHeight="15" x14ac:dyDescent="0.25"/>
  <cols>
    <col min="1" max="1" width="30.7109375" customWidth="1"/>
    <col min="2" max="2" width="5.85546875" customWidth="1"/>
    <col min="3" max="4" width="30.7109375" customWidth="1"/>
    <col min="5" max="6" width="25.7109375" customWidth="1"/>
  </cols>
  <sheetData>
    <row r="1" spans="1:7" s="11" customFormat="1" ht="35.25" customHeight="1" x14ac:dyDescent="0.2">
      <c r="A1" s="199" t="s">
        <v>562</v>
      </c>
      <c r="B1" s="200"/>
      <c r="C1" s="200"/>
      <c r="D1" s="200"/>
      <c r="E1" s="200"/>
      <c r="F1" s="201"/>
      <c r="G1" s="21"/>
    </row>
    <row r="2" spans="1:7" s="11" customFormat="1" ht="27.75" customHeight="1" x14ac:dyDescent="0.2">
      <c r="A2" s="202" t="s">
        <v>59</v>
      </c>
      <c r="B2" s="203"/>
      <c r="C2" s="203"/>
      <c r="D2" s="203"/>
      <c r="E2" s="203"/>
      <c r="F2" s="204"/>
      <c r="G2" s="22"/>
    </row>
    <row r="3" spans="1:7" s="47" customFormat="1" ht="39.950000000000003" customHeight="1" x14ac:dyDescent="0.25">
      <c r="A3" s="46" t="s">
        <v>0</v>
      </c>
      <c r="B3" s="214" t="s">
        <v>1</v>
      </c>
      <c r="C3" s="215"/>
      <c r="D3" s="46" t="s">
        <v>2</v>
      </c>
      <c r="E3" s="46" t="s">
        <v>3</v>
      </c>
      <c r="F3" s="46" t="s">
        <v>44</v>
      </c>
    </row>
    <row r="4" spans="1:7" ht="51" x14ac:dyDescent="0.25">
      <c r="A4" s="211" t="s">
        <v>47</v>
      </c>
      <c r="B4" s="23" t="s">
        <v>4</v>
      </c>
      <c r="C4" s="10" t="s">
        <v>126</v>
      </c>
      <c r="D4" s="24" t="s">
        <v>98</v>
      </c>
      <c r="E4" s="27" t="s">
        <v>99</v>
      </c>
      <c r="F4" s="25" t="s">
        <v>467</v>
      </c>
    </row>
    <row r="5" spans="1:7" ht="42" customHeight="1" x14ac:dyDescent="0.25">
      <c r="A5" s="212"/>
      <c r="B5" s="23" t="s">
        <v>5</v>
      </c>
      <c r="C5" s="10" t="s">
        <v>127</v>
      </c>
      <c r="D5" s="24" t="s">
        <v>51</v>
      </c>
      <c r="E5" s="27" t="s">
        <v>99</v>
      </c>
      <c r="F5" s="25" t="s">
        <v>12</v>
      </c>
    </row>
    <row r="6" spans="1:7" ht="81.75" customHeight="1" x14ac:dyDescent="0.25">
      <c r="A6" s="212"/>
      <c r="B6" s="23" t="s">
        <v>45</v>
      </c>
      <c r="C6" s="10" t="s">
        <v>465</v>
      </c>
      <c r="D6" s="24" t="s">
        <v>466</v>
      </c>
      <c r="E6" s="27" t="s">
        <v>99</v>
      </c>
      <c r="F6" s="25" t="s">
        <v>460</v>
      </c>
    </row>
    <row r="7" spans="1:7" ht="78" customHeight="1" x14ac:dyDescent="0.25">
      <c r="A7" s="213"/>
      <c r="B7" s="23" t="s">
        <v>464</v>
      </c>
      <c r="C7" s="10" t="s">
        <v>100</v>
      </c>
      <c r="D7" s="24" t="s">
        <v>52</v>
      </c>
      <c r="E7" s="27" t="s">
        <v>463</v>
      </c>
      <c r="F7" s="25" t="s">
        <v>53</v>
      </c>
    </row>
    <row r="8" spans="1:7" ht="78" customHeight="1" x14ac:dyDescent="0.25">
      <c r="A8" s="216" t="s">
        <v>48</v>
      </c>
      <c r="B8" s="26" t="s">
        <v>21</v>
      </c>
      <c r="C8" s="10" t="s">
        <v>468</v>
      </c>
      <c r="D8" s="24" t="s">
        <v>105</v>
      </c>
      <c r="E8" s="27" t="s">
        <v>99</v>
      </c>
      <c r="F8" s="25" t="s">
        <v>12</v>
      </c>
    </row>
    <row r="9" spans="1:7" ht="39.75" customHeight="1" x14ac:dyDescent="0.25">
      <c r="A9" s="217"/>
      <c r="B9" s="26" t="s">
        <v>66</v>
      </c>
      <c r="C9" s="10" t="s">
        <v>469</v>
      </c>
      <c r="D9" s="24" t="s">
        <v>470</v>
      </c>
      <c r="E9" s="27" t="s">
        <v>471</v>
      </c>
      <c r="F9" s="25" t="s">
        <v>472</v>
      </c>
    </row>
    <row r="10" spans="1:7" ht="59.25" customHeight="1" x14ac:dyDescent="0.25">
      <c r="A10" s="217"/>
      <c r="B10" s="26" t="s">
        <v>110</v>
      </c>
      <c r="C10" s="10" t="s">
        <v>473</v>
      </c>
      <c r="D10" s="24" t="s">
        <v>474</v>
      </c>
      <c r="E10" s="27" t="s">
        <v>99</v>
      </c>
      <c r="F10" s="25" t="s">
        <v>12</v>
      </c>
    </row>
    <row r="11" spans="1:7" ht="59.25" customHeight="1" x14ac:dyDescent="0.25">
      <c r="A11" s="217"/>
      <c r="B11" s="26" t="s">
        <v>111</v>
      </c>
      <c r="C11" s="10" t="s">
        <v>476</v>
      </c>
      <c r="D11" s="24" t="s">
        <v>477</v>
      </c>
      <c r="E11" s="27" t="s">
        <v>104</v>
      </c>
      <c r="F11" s="25" t="s">
        <v>12</v>
      </c>
    </row>
    <row r="12" spans="1:7" ht="66" customHeight="1" x14ac:dyDescent="0.25">
      <c r="A12" s="218"/>
      <c r="B12" s="26" t="s">
        <v>475</v>
      </c>
      <c r="C12" s="10" t="s">
        <v>106</v>
      </c>
      <c r="D12" s="24" t="s">
        <v>480</v>
      </c>
      <c r="E12" s="27" t="s">
        <v>99</v>
      </c>
      <c r="F12" s="25" t="s">
        <v>12</v>
      </c>
    </row>
    <row r="13" spans="1:7" ht="64.5" customHeight="1" x14ac:dyDescent="0.25">
      <c r="A13" s="10" t="s">
        <v>49</v>
      </c>
      <c r="B13" s="26" t="s">
        <v>22</v>
      </c>
      <c r="C13" s="10" t="s">
        <v>107</v>
      </c>
      <c r="D13" s="24" t="s">
        <v>108</v>
      </c>
      <c r="E13" s="27" t="s">
        <v>109</v>
      </c>
      <c r="F13" s="25" t="s">
        <v>555</v>
      </c>
    </row>
    <row r="14" spans="1:7" ht="64.5" customHeight="1" x14ac:dyDescent="0.25">
      <c r="A14" s="10" t="s">
        <v>50</v>
      </c>
      <c r="B14" s="26" t="s">
        <v>46</v>
      </c>
      <c r="C14" s="10" t="s">
        <v>478</v>
      </c>
      <c r="D14" s="24" t="s">
        <v>479</v>
      </c>
      <c r="E14" s="27" t="s">
        <v>71</v>
      </c>
      <c r="F14" s="25" t="s">
        <v>556</v>
      </c>
    </row>
  </sheetData>
  <mergeCells count="5">
    <mergeCell ref="A4:A7"/>
    <mergeCell ref="B3:C3"/>
    <mergeCell ref="A1:F1"/>
    <mergeCell ref="A2:F2"/>
    <mergeCell ref="A8:A12"/>
  </mergeCells>
  <pageMargins left="0.7" right="0.7" top="0.75" bottom="0.75" header="0.3" footer="0.3"/>
  <pageSetup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7"/>
  <sheetViews>
    <sheetView workbookViewId="0">
      <pane ySplit="3" topLeftCell="A10" activePane="bottomLeft" state="frozen"/>
      <selection pane="bottomLeft" sqref="A1:F1"/>
    </sheetView>
  </sheetViews>
  <sheetFormatPr baseColWidth="10" defaultColWidth="11.42578125" defaultRowHeight="14.25" x14ac:dyDescent="0.2"/>
  <cols>
    <col min="1" max="1" width="30.7109375" style="11" customWidth="1"/>
    <col min="2" max="2" width="5.85546875" style="11" customWidth="1"/>
    <col min="3" max="4" width="30.7109375" style="11" customWidth="1"/>
    <col min="5" max="6" width="25.7109375" style="11" customWidth="1"/>
    <col min="7" max="16384" width="11.42578125" style="11"/>
  </cols>
  <sheetData>
    <row r="1" spans="1:6" ht="35.25" customHeight="1" x14ac:dyDescent="0.2">
      <c r="A1" s="221" t="s">
        <v>562</v>
      </c>
      <c r="B1" s="221"/>
      <c r="C1" s="221"/>
      <c r="D1" s="221"/>
      <c r="E1" s="221"/>
      <c r="F1" s="222"/>
    </row>
    <row r="2" spans="1:6" ht="27.75" customHeight="1" x14ac:dyDescent="0.2">
      <c r="A2" s="223" t="s">
        <v>19</v>
      </c>
      <c r="B2" s="223"/>
      <c r="C2" s="223"/>
      <c r="D2" s="223"/>
      <c r="E2" s="223"/>
      <c r="F2" s="224"/>
    </row>
    <row r="3" spans="1:6" s="14" customFormat="1" ht="39.950000000000003" customHeight="1" x14ac:dyDescent="0.25">
      <c r="A3" s="46" t="s">
        <v>0</v>
      </c>
      <c r="B3" s="214" t="s">
        <v>20</v>
      </c>
      <c r="C3" s="214"/>
      <c r="D3" s="46" t="s">
        <v>2</v>
      </c>
      <c r="E3" s="46" t="s">
        <v>3</v>
      </c>
      <c r="F3" s="46" t="s">
        <v>6</v>
      </c>
    </row>
    <row r="4" spans="1:6" ht="25.5" x14ac:dyDescent="0.2">
      <c r="A4" s="219" t="s">
        <v>24</v>
      </c>
      <c r="B4" s="15" t="s">
        <v>4</v>
      </c>
      <c r="C4" s="10" t="s">
        <v>114</v>
      </c>
      <c r="D4" s="2" t="s">
        <v>112</v>
      </c>
      <c r="E4" s="2" t="s">
        <v>104</v>
      </c>
      <c r="F4" s="16" t="s">
        <v>460</v>
      </c>
    </row>
    <row r="5" spans="1:6" ht="25.5" x14ac:dyDescent="0.2">
      <c r="A5" s="220"/>
      <c r="B5" s="15" t="s">
        <v>5</v>
      </c>
      <c r="C5" s="10" t="s">
        <v>113</v>
      </c>
      <c r="D5" s="2" t="s">
        <v>115</v>
      </c>
      <c r="E5" s="2" t="s">
        <v>104</v>
      </c>
      <c r="F5" s="16" t="s">
        <v>460</v>
      </c>
    </row>
    <row r="6" spans="1:6" ht="51" x14ac:dyDescent="0.2">
      <c r="A6" s="225" t="s">
        <v>25</v>
      </c>
      <c r="B6" s="15" t="s">
        <v>21</v>
      </c>
      <c r="C6" s="10" t="s">
        <v>116</v>
      </c>
      <c r="D6" s="2" t="s">
        <v>492</v>
      </c>
      <c r="E6" s="2" t="s">
        <v>104</v>
      </c>
      <c r="F6" s="4" t="s">
        <v>12</v>
      </c>
    </row>
    <row r="7" spans="1:6" ht="63.75" x14ac:dyDescent="0.2">
      <c r="A7" s="226"/>
      <c r="B7" s="15" t="s">
        <v>66</v>
      </c>
      <c r="C7" s="10" t="s">
        <v>482</v>
      </c>
      <c r="D7" s="2" t="s">
        <v>483</v>
      </c>
      <c r="E7" s="2" t="s">
        <v>104</v>
      </c>
      <c r="F7" s="4" t="s">
        <v>549</v>
      </c>
    </row>
    <row r="8" spans="1:6" ht="63.75" x14ac:dyDescent="0.2">
      <c r="A8" s="225" t="s">
        <v>26</v>
      </c>
      <c r="B8" s="15" t="s">
        <v>22</v>
      </c>
      <c r="C8" s="10" t="s">
        <v>117</v>
      </c>
      <c r="D8" s="2" t="s">
        <v>118</v>
      </c>
      <c r="E8" s="2" t="s">
        <v>104</v>
      </c>
      <c r="F8" s="16" t="s">
        <v>557</v>
      </c>
    </row>
    <row r="9" spans="1:6" ht="51" x14ac:dyDescent="0.2">
      <c r="A9" s="226"/>
      <c r="B9" s="15" t="s">
        <v>484</v>
      </c>
      <c r="C9" s="10" t="s">
        <v>485</v>
      </c>
      <c r="D9" s="2" t="s">
        <v>486</v>
      </c>
      <c r="E9" s="2" t="s">
        <v>104</v>
      </c>
      <c r="F9" s="16" t="s">
        <v>558</v>
      </c>
    </row>
    <row r="10" spans="1:6" ht="42" customHeight="1" x14ac:dyDescent="0.2">
      <c r="A10" s="225" t="s">
        <v>27</v>
      </c>
      <c r="B10" s="15" t="s">
        <v>46</v>
      </c>
      <c r="C10" s="10" t="s">
        <v>122</v>
      </c>
      <c r="D10" s="2" t="s">
        <v>123</v>
      </c>
      <c r="E10" s="2" t="s">
        <v>71</v>
      </c>
      <c r="F10" s="16" t="s">
        <v>557</v>
      </c>
    </row>
    <row r="11" spans="1:6" ht="54.75" customHeight="1" x14ac:dyDescent="0.2">
      <c r="A11" s="226"/>
      <c r="B11" s="15" t="s">
        <v>121</v>
      </c>
      <c r="C11" s="10" t="s">
        <v>119</v>
      </c>
      <c r="D11" s="2" t="s">
        <v>120</v>
      </c>
      <c r="E11" s="2" t="s">
        <v>70</v>
      </c>
      <c r="F11" s="4" t="s">
        <v>12</v>
      </c>
    </row>
    <row r="12" spans="1:6" ht="60" customHeight="1" x14ac:dyDescent="0.2">
      <c r="A12" s="49" t="s">
        <v>28</v>
      </c>
      <c r="B12" s="15" t="s">
        <v>23</v>
      </c>
      <c r="C12" s="10" t="s">
        <v>124</v>
      </c>
      <c r="D12" s="2" t="s">
        <v>125</v>
      </c>
      <c r="E12" s="2" t="s">
        <v>104</v>
      </c>
      <c r="F12" s="16" t="s">
        <v>557</v>
      </c>
    </row>
    <row r="13" spans="1:6" x14ac:dyDescent="0.2">
      <c r="A13" s="12"/>
      <c r="C13" s="13"/>
      <c r="D13" s="13"/>
      <c r="E13" s="13"/>
      <c r="F13" s="13"/>
    </row>
    <row r="14" spans="1:6" x14ac:dyDescent="0.2">
      <c r="C14" s="13"/>
      <c r="D14" s="17"/>
      <c r="E14" s="13"/>
      <c r="F14" s="13"/>
    </row>
    <row r="15" spans="1:6" x14ac:dyDescent="0.2">
      <c r="C15" s="13"/>
      <c r="D15" s="13"/>
      <c r="E15" s="13"/>
      <c r="F15" s="13"/>
    </row>
    <row r="16" spans="1:6" x14ac:dyDescent="0.2">
      <c r="C16" s="13"/>
      <c r="D16" s="13"/>
      <c r="E16" s="13"/>
      <c r="F16" s="13"/>
    </row>
    <row r="17" spans="3:6" x14ac:dyDescent="0.2">
      <c r="C17" s="13"/>
      <c r="D17" s="13"/>
      <c r="E17" s="13"/>
      <c r="F17" s="13"/>
    </row>
  </sheetData>
  <mergeCells count="7">
    <mergeCell ref="A4:A5"/>
    <mergeCell ref="B3:C3"/>
    <mergeCell ref="A1:F1"/>
    <mergeCell ref="A2:F2"/>
    <mergeCell ref="A10:A11"/>
    <mergeCell ref="A6:A7"/>
    <mergeCell ref="A8:A9"/>
  </mergeCells>
  <pageMargins left="0.7" right="0.7" top="0.75" bottom="0.75" header="0.3" footer="0.3"/>
  <pageSetup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zoomScale="90" zoomScaleNormal="90" workbookViewId="0">
      <pane ySplit="3" topLeftCell="A7" activePane="bottomLeft" state="frozen"/>
      <selection pane="bottomLeft" sqref="A1:G1"/>
    </sheetView>
  </sheetViews>
  <sheetFormatPr baseColWidth="10" defaultColWidth="11.42578125" defaultRowHeight="12.75" x14ac:dyDescent="0.2"/>
  <cols>
    <col min="1" max="1" width="30.7109375" style="1" customWidth="1"/>
    <col min="2" max="2" width="5.85546875" style="5" customWidth="1"/>
    <col min="3" max="5" width="30.7109375" style="1" customWidth="1"/>
    <col min="6" max="6" width="25.7109375" style="1" customWidth="1"/>
    <col min="7" max="7" width="25.7109375" style="9" customWidth="1"/>
    <col min="8" max="16384" width="11.42578125" style="1"/>
  </cols>
  <sheetData>
    <row r="1" spans="1:7" ht="35.25" customHeight="1" x14ac:dyDescent="0.2">
      <c r="A1" s="199" t="s">
        <v>563</v>
      </c>
      <c r="B1" s="200"/>
      <c r="C1" s="200"/>
      <c r="D1" s="200"/>
      <c r="E1" s="200"/>
      <c r="F1" s="200"/>
      <c r="G1" s="201"/>
    </row>
    <row r="2" spans="1:7" ht="27.75" customHeight="1" x14ac:dyDescent="0.2">
      <c r="A2" s="227" t="s">
        <v>8</v>
      </c>
      <c r="B2" s="228"/>
      <c r="C2" s="228"/>
      <c r="D2" s="228"/>
      <c r="E2" s="228"/>
      <c r="F2" s="228"/>
      <c r="G2" s="229"/>
    </row>
    <row r="3" spans="1:7" ht="39.950000000000003" customHeight="1" x14ac:dyDescent="0.2">
      <c r="A3" s="46" t="s">
        <v>0</v>
      </c>
      <c r="B3" s="214" t="s">
        <v>1</v>
      </c>
      <c r="C3" s="215"/>
      <c r="D3" s="46" t="s">
        <v>2</v>
      </c>
      <c r="E3" s="46" t="s">
        <v>7</v>
      </c>
      <c r="F3" s="46" t="s">
        <v>3</v>
      </c>
      <c r="G3" s="46" t="s">
        <v>6</v>
      </c>
    </row>
    <row r="4" spans="1:7" ht="63.75" x14ac:dyDescent="0.2">
      <c r="A4" s="10" t="s">
        <v>14</v>
      </c>
      <c r="B4" s="2" t="s">
        <v>4</v>
      </c>
      <c r="C4" s="10" t="s">
        <v>63</v>
      </c>
      <c r="D4" s="10" t="s">
        <v>488</v>
      </c>
      <c r="E4" s="10" t="s">
        <v>487</v>
      </c>
      <c r="F4" s="2" t="s">
        <v>99</v>
      </c>
      <c r="G4" s="4" t="s">
        <v>12</v>
      </c>
    </row>
    <row r="5" spans="1:7" ht="25.5" x14ac:dyDescent="0.2">
      <c r="A5" s="10" t="s">
        <v>15</v>
      </c>
      <c r="B5" s="2" t="s">
        <v>21</v>
      </c>
      <c r="C5" s="3" t="s">
        <v>133</v>
      </c>
      <c r="D5" s="10" t="s">
        <v>134</v>
      </c>
      <c r="E5" s="10" t="s">
        <v>135</v>
      </c>
      <c r="F5" s="2" t="s">
        <v>72</v>
      </c>
      <c r="G5" s="4" t="s">
        <v>559</v>
      </c>
    </row>
    <row r="6" spans="1:7" ht="54.75" customHeight="1" x14ac:dyDescent="0.2">
      <c r="A6" s="10" t="s">
        <v>16</v>
      </c>
      <c r="B6" s="2" t="s">
        <v>22</v>
      </c>
      <c r="C6" s="6" t="s">
        <v>456</v>
      </c>
      <c r="D6" s="76" t="s">
        <v>131</v>
      </c>
      <c r="E6" s="10" t="s">
        <v>132</v>
      </c>
      <c r="F6" s="48" t="s">
        <v>71</v>
      </c>
      <c r="G6" s="4" t="s">
        <v>560</v>
      </c>
    </row>
    <row r="7" spans="1:7" ht="80.25" customHeight="1" x14ac:dyDescent="0.2">
      <c r="A7" s="77" t="s">
        <v>17</v>
      </c>
      <c r="B7" s="28" t="s">
        <v>46</v>
      </c>
      <c r="C7" s="10" t="s">
        <v>491</v>
      </c>
      <c r="D7" s="10" t="s">
        <v>489</v>
      </c>
      <c r="E7" s="10" t="s">
        <v>490</v>
      </c>
      <c r="F7" s="2" t="s">
        <v>104</v>
      </c>
      <c r="G7" s="4" t="s">
        <v>12</v>
      </c>
    </row>
    <row r="8" spans="1:7" ht="90" customHeight="1" x14ac:dyDescent="0.2">
      <c r="A8" s="211" t="s">
        <v>18</v>
      </c>
      <c r="B8" s="28" t="s">
        <v>130</v>
      </c>
      <c r="C8" s="10" t="s">
        <v>13</v>
      </c>
      <c r="D8" s="10" t="s">
        <v>128</v>
      </c>
      <c r="E8" s="10" t="s">
        <v>11</v>
      </c>
      <c r="F8" s="2" t="s">
        <v>71</v>
      </c>
      <c r="G8" s="2" t="s">
        <v>561</v>
      </c>
    </row>
    <row r="9" spans="1:7" ht="192.75" customHeight="1" x14ac:dyDescent="0.2">
      <c r="A9" s="213"/>
      <c r="B9" s="28" t="s">
        <v>129</v>
      </c>
      <c r="C9" s="29" t="s">
        <v>64</v>
      </c>
      <c r="D9" s="75" t="s">
        <v>10</v>
      </c>
      <c r="E9" s="75" t="s">
        <v>65</v>
      </c>
      <c r="F9" s="2" t="s">
        <v>104</v>
      </c>
      <c r="G9" s="2" t="s">
        <v>67</v>
      </c>
    </row>
    <row r="10" spans="1:7" x14ac:dyDescent="0.2">
      <c r="A10" s="7"/>
      <c r="B10" s="7"/>
      <c r="C10" s="7"/>
      <c r="D10" s="7"/>
      <c r="E10" s="7"/>
      <c r="F10" s="8"/>
    </row>
    <row r="11" spans="1:7" x14ac:dyDescent="0.2">
      <c r="A11" s="1" t="s">
        <v>9</v>
      </c>
    </row>
  </sheetData>
  <mergeCells count="4">
    <mergeCell ref="A8:A9"/>
    <mergeCell ref="A1:G1"/>
    <mergeCell ref="A2:G2"/>
    <mergeCell ref="B3:C3"/>
  </mergeCells>
  <pageMargins left="0.7" right="0.7" top="0.75" bottom="0.75" header="0.3" footer="0.3"/>
  <pageSetup scale="6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E96"/>
  <sheetViews>
    <sheetView tabSelected="1" topLeftCell="A67" zoomScale="85" zoomScaleNormal="85" workbookViewId="0">
      <selection activeCell="T29" sqref="T29"/>
    </sheetView>
  </sheetViews>
  <sheetFormatPr baseColWidth="10" defaultColWidth="11.42578125" defaultRowHeight="12.75" x14ac:dyDescent="0.2"/>
  <cols>
    <col min="1" max="1" width="16.140625" style="53" customWidth="1"/>
    <col min="2" max="2" width="15.28515625" style="53" customWidth="1"/>
    <col min="3" max="3" width="16.7109375" style="53" customWidth="1"/>
    <col min="4" max="4" width="22.5703125" style="50" customWidth="1"/>
    <col min="5" max="5" width="24.28515625" style="50" customWidth="1"/>
    <col min="6" max="6" width="20" style="50" customWidth="1"/>
    <col min="7" max="7" width="25.85546875" style="50" customWidth="1"/>
    <col min="8" max="8" width="26.140625" style="50" customWidth="1"/>
    <col min="9" max="9" width="18.7109375" style="50" customWidth="1"/>
    <col min="10" max="10" width="15.42578125" style="50" customWidth="1"/>
    <col min="11" max="11" width="17.85546875" style="50" customWidth="1"/>
    <col min="12" max="12" width="16.140625" style="50" customWidth="1"/>
    <col min="13" max="13" width="16.85546875" style="50" customWidth="1"/>
    <col min="14" max="14" width="17.85546875" style="50" customWidth="1"/>
    <col min="15" max="15" width="19.5703125" style="50" customWidth="1"/>
    <col min="16" max="16" width="19.42578125" style="50" customWidth="1"/>
    <col min="17" max="17" width="36.28515625" style="50" customWidth="1"/>
    <col min="18" max="18" width="16.28515625" style="50" customWidth="1"/>
    <col min="19" max="19" width="15.140625" style="50" customWidth="1"/>
    <col min="20" max="20" width="29.7109375" style="50" customWidth="1"/>
    <col min="21" max="22" width="19.5703125" style="50" customWidth="1"/>
    <col min="23" max="23" width="19.28515625" style="50" customWidth="1"/>
    <col min="24" max="24" width="18.28515625" style="50" customWidth="1"/>
    <col min="25" max="25" width="18" style="50" customWidth="1"/>
    <col min="26" max="26" width="17.85546875" style="50" customWidth="1"/>
    <col min="27" max="27" width="19.28515625" style="50" customWidth="1"/>
    <col min="28" max="28" width="19.140625" style="50" customWidth="1"/>
    <col min="29" max="30" width="14.5703125" style="50" hidden="1" customWidth="1"/>
    <col min="31" max="31" width="22.42578125" style="50" customWidth="1"/>
    <col min="32" max="32" width="11.42578125" style="50"/>
    <col min="33" max="33" width="16.5703125" style="50" customWidth="1"/>
    <col min="34" max="35" width="11.42578125" style="50"/>
    <col min="36" max="36" width="11.42578125" style="51"/>
    <col min="37" max="48" width="11.42578125" style="50"/>
    <col min="49" max="49" width="47.85546875" style="50" customWidth="1"/>
    <col min="50" max="50" width="29.5703125" style="50" customWidth="1"/>
    <col min="51" max="16384" width="11.42578125" style="50"/>
  </cols>
  <sheetData>
    <row r="1" spans="1:49" ht="18.75" customHeight="1" x14ac:dyDescent="0.2">
      <c r="A1" s="258"/>
      <c r="B1" s="259"/>
      <c r="C1" s="260"/>
      <c r="D1" s="232" t="s">
        <v>512</v>
      </c>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4"/>
      <c r="AW1" s="52" t="s">
        <v>136</v>
      </c>
    </row>
    <row r="2" spans="1:49" ht="22.5" customHeight="1" thickBot="1" x14ac:dyDescent="0.25">
      <c r="A2" s="261"/>
      <c r="B2" s="262"/>
      <c r="C2" s="263"/>
      <c r="D2" s="235"/>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7"/>
      <c r="AW2" s="52" t="s">
        <v>137</v>
      </c>
    </row>
    <row r="3" spans="1:49" ht="32.25" customHeight="1" thickBot="1" x14ac:dyDescent="0.25">
      <c r="A3" s="261"/>
      <c r="B3" s="262"/>
      <c r="C3" s="263"/>
      <c r="D3" s="244" t="s">
        <v>513</v>
      </c>
      <c r="E3" s="245"/>
      <c r="F3" s="245"/>
      <c r="G3" s="245"/>
      <c r="H3" s="245"/>
      <c r="I3" s="245"/>
      <c r="J3" s="245"/>
      <c r="K3" s="245"/>
      <c r="L3" s="245"/>
      <c r="M3" s="245"/>
      <c r="N3" s="245"/>
      <c r="O3" s="245"/>
      <c r="P3" s="245"/>
      <c r="Q3" s="245"/>
      <c r="R3" s="245"/>
      <c r="S3" s="245"/>
      <c r="T3" s="245"/>
      <c r="U3" s="245"/>
      <c r="V3" s="245"/>
      <c r="W3" s="245"/>
      <c r="X3" s="245"/>
      <c r="Y3" s="245"/>
      <c r="Z3" s="245"/>
      <c r="AA3" s="246"/>
      <c r="AB3" s="253" t="s">
        <v>506</v>
      </c>
      <c r="AC3" s="254"/>
      <c r="AD3" s="267" t="s">
        <v>515</v>
      </c>
      <c r="AE3" s="268"/>
      <c r="AW3" s="52" t="s">
        <v>138</v>
      </c>
    </row>
    <row r="4" spans="1:49" ht="32.25" customHeight="1" thickBot="1" x14ac:dyDescent="0.25">
      <c r="A4" s="261"/>
      <c r="B4" s="262"/>
      <c r="C4" s="263"/>
      <c r="D4" s="247"/>
      <c r="E4" s="248"/>
      <c r="F4" s="248"/>
      <c r="G4" s="248"/>
      <c r="H4" s="248"/>
      <c r="I4" s="248"/>
      <c r="J4" s="248"/>
      <c r="K4" s="248"/>
      <c r="L4" s="248"/>
      <c r="M4" s="248"/>
      <c r="N4" s="248"/>
      <c r="O4" s="248"/>
      <c r="P4" s="248"/>
      <c r="Q4" s="248"/>
      <c r="R4" s="248"/>
      <c r="S4" s="248"/>
      <c r="T4" s="248"/>
      <c r="U4" s="248"/>
      <c r="V4" s="248"/>
      <c r="W4" s="248"/>
      <c r="X4" s="248"/>
      <c r="Y4" s="248"/>
      <c r="Z4" s="248"/>
      <c r="AA4" s="249"/>
      <c r="AB4" s="253" t="s">
        <v>507</v>
      </c>
      <c r="AC4" s="254"/>
      <c r="AD4" s="269">
        <v>1</v>
      </c>
      <c r="AE4" s="270"/>
      <c r="AW4" s="52"/>
    </row>
    <row r="5" spans="1:49" ht="32.25" customHeight="1" thickBot="1" x14ac:dyDescent="0.25">
      <c r="A5" s="261"/>
      <c r="B5" s="262"/>
      <c r="C5" s="263"/>
      <c r="D5" s="250"/>
      <c r="E5" s="251"/>
      <c r="F5" s="251"/>
      <c r="G5" s="251"/>
      <c r="H5" s="251"/>
      <c r="I5" s="251"/>
      <c r="J5" s="251"/>
      <c r="K5" s="251"/>
      <c r="L5" s="251"/>
      <c r="M5" s="251"/>
      <c r="N5" s="251"/>
      <c r="O5" s="251"/>
      <c r="P5" s="251"/>
      <c r="Q5" s="251"/>
      <c r="R5" s="251"/>
      <c r="S5" s="251"/>
      <c r="T5" s="251"/>
      <c r="U5" s="251"/>
      <c r="V5" s="251"/>
      <c r="W5" s="251"/>
      <c r="X5" s="251"/>
      <c r="Y5" s="251"/>
      <c r="Z5" s="251"/>
      <c r="AA5" s="252"/>
      <c r="AB5" s="253" t="s">
        <v>508</v>
      </c>
      <c r="AC5" s="254"/>
      <c r="AD5" s="271">
        <v>43810</v>
      </c>
      <c r="AE5" s="272"/>
      <c r="AW5" s="52"/>
    </row>
    <row r="6" spans="1:49" ht="32.25" customHeight="1" thickBot="1" x14ac:dyDescent="0.25">
      <c r="A6" s="261"/>
      <c r="B6" s="262"/>
      <c r="C6" s="263"/>
      <c r="D6" s="244" t="s">
        <v>514</v>
      </c>
      <c r="E6" s="245"/>
      <c r="F6" s="245"/>
      <c r="G6" s="245"/>
      <c r="H6" s="245"/>
      <c r="I6" s="245"/>
      <c r="J6" s="245"/>
      <c r="K6" s="245"/>
      <c r="L6" s="245"/>
      <c r="M6" s="245"/>
      <c r="N6" s="245"/>
      <c r="O6" s="245"/>
      <c r="P6" s="245"/>
      <c r="Q6" s="245"/>
      <c r="R6" s="245"/>
      <c r="S6" s="245"/>
      <c r="T6" s="245"/>
      <c r="U6" s="245"/>
      <c r="V6" s="245"/>
      <c r="W6" s="245"/>
      <c r="X6" s="245"/>
      <c r="Y6" s="245"/>
      <c r="Z6" s="245"/>
      <c r="AA6" s="246"/>
      <c r="AB6" s="253" t="s">
        <v>509</v>
      </c>
      <c r="AC6" s="254"/>
      <c r="AD6" s="273" t="s">
        <v>71</v>
      </c>
      <c r="AE6" s="231"/>
      <c r="AW6" s="52"/>
    </row>
    <row r="7" spans="1:49" ht="26.25" customHeight="1" thickBot="1" x14ac:dyDescent="0.25">
      <c r="A7" s="264"/>
      <c r="B7" s="265"/>
      <c r="C7" s="266"/>
      <c r="D7" s="250"/>
      <c r="E7" s="251"/>
      <c r="F7" s="251"/>
      <c r="G7" s="251"/>
      <c r="H7" s="251"/>
      <c r="I7" s="251"/>
      <c r="J7" s="251"/>
      <c r="K7" s="251"/>
      <c r="L7" s="251"/>
      <c r="M7" s="251"/>
      <c r="N7" s="251"/>
      <c r="O7" s="251"/>
      <c r="P7" s="251"/>
      <c r="Q7" s="251"/>
      <c r="R7" s="251"/>
      <c r="S7" s="251"/>
      <c r="T7" s="251"/>
      <c r="U7" s="251"/>
      <c r="V7" s="251"/>
      <c r="W7" s="251"/>
      <c r="X7" s="251"/>
      <c r="Y7" s="251"/>
      <c r="Z7" s="251"/>
      <c r="AA7" s="252"/>
      <c r="AB7" s="242" t="s">
        <v>510</v>
      </c>
      <c r="AC7" s="243"/>
      <c r="AD7" s="230" t="s">
        <v>511</v>
      </c>
      <c r="AE7" s="231"/>
      <c r="AW7" s="52" t="s">
        <v>139</v>
      </c>
    </row>
    <row r="8" spans="1:49" ht="10.5" customHeight="1" thickBot="1" x14ac:dyDescent="0.25">
      <c r="A8" s="163"/>
      <c r="B8" s="162"/>
      <c r="C8" s="162"/>
      <c r="D8" s="255"/>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7"/>
      <c r="AW8" s="52" t="s">
        <v>140</v>
      </c>
    </row>
    <row r="9" spans="1:49" ht="12.75" customHeight="1" x14ac:dyDescent="0.2">
      <c r="A9" s="238" t="s">
        <v>54</v>
      </c>
      <c r="B9" s="239"/>
      <c r="C9" s="239"/>
      <c r="D9" s="239"/>
      <c r="E9" s="240" t="s">
        <v>141</v>
      </c>
      <c r="F9" s="240"/>
      <c r="G9" s="240"/>
      <c r="H9" s="240"/>
      <c r="I9" s="240"/>
      <c r="J9" s="161"/>
      <c r="K9" s="241" t="s">
        <v>69</v>
      </c>
      <c r="L9" s="241"/>
      <c r="M9" s="241"/>
      <c r="N9" s="89"/>
      <c r="O9" s="89"/>
      <c r="P9" s="89"/>
      <c r="Q9" s="89"/>
      <c r="R9" s="89"/>
      <c r="S9" s="89"/>
      <c r="T9" s="89"/>
      <c r="U9" s="89"/>
      <c r="V9" s="89"/>
      <c r="W9" s="89"/>
      <c r="X9" s="89"/>
      <c r="Y9" s="89"/>
      <c r="Z9" s="89"/>
      <c r="AA9" s="89"/>
      <c r="AB9" s="89"/>
      <c r="AC9" s="89"/>
      <c r="AD9" s="89"/>
      <c r="AE9" s="90"/>
      <c r="AF9" s="69"/>
      <c r="AG9" s="69"/>
      <c r="AH9" s="69"/>
      <c r="AI9" s="69"/>
      <c r="AW9" s="52"/>
    </row>
    <row r="10" spans="1:49" ht="13.5" customHeight="1" x14ac:dyDescent="0.2">
      <c r="A10" s="276" t="s">
        <v>142</v>
      </c>
      <c r="B10" s="278" t="s">
        <v>60</v>
      </c>
      <c r="C10" s="278" t="s">
        <v>143</v>
      </c>
      <c r="D10" s="278" t="s">
        <v>144</v>
      </c>
      <c r="E10" s="280" t="s">
        <v>145</v>
      </c>
      <c r="F10" s="280"/>
      <c r="G10" s="280" t="s">
        <v>146</v>
      </c>
      <c r="H10" s="280"/>
      <c r="I10" s="278" t="s">
        <v>147</v>
      </c>
      <c r="J10" s="278" t="s">
        <v>148</v>
      </c>
      <c r="K10" s="278"/>
      <c r="L10" s="278" t="s">
        <v>57</v>
      </c>
      <c r="M10" s="278"/>
      <c r="N10" s="278" t="s">
        <v>149</v>
      </c>
      <c r="O10" s="278"/>
      <c r="P10" s="278"/>
      <c r="Q10" s="278"/>
      <c r="R10" s="278"/>
      <c r="S10" s="278"/>
      <c r="T10" s="278" t="s">
        <v>150</v>
      </c>
      <c r="U10" s="278"/>
      <c r="V10" s="278"/>
      <c r="W10" s="278"/>
      <c r="X10" s="278"/>
      <c r="Y10" s="278"/>
      <c r="Z10" s="160"/>
      <c r="AA10" s="281" t="s">
        <v>55</v>
      </c>
      <c r="AB10" s="281" t="s">
        <v>151</v>
      </c>
      <c r="AC10" s="278" t="s">
        <v>152</v>
      </c>
      <c r="AD10" s="278"/>
      <c r="AE10" s="283" t="s">
        <v>56</v>
      </c>
      <c r="AF10" s="69"/>
      <c r="AG10" s="69"/>
      <c r="AH10" s="69"/>
      <c r="AI10" s="69"/>
      <c r="AW10" s="52" t="s">
        <v>153</v>
      </c>
    </row>
    <row r="11" spans="1:49" ht="54.75" customHeight="1" thickBot="1" x14ac:dyDescent="0.25">
      <c r="A11" s="277"/>
      <c r="B11" s="279"/>
      <c r="C11" s="279"/>
      <c r="D11" s="279"/>
      <c r="E11" s="191" t="s">
        <v>145</v>
      </c>
      <c r="F11" s="192" t="s">
        <v>154</v>
      </c>
      <c r="G11" s="192" t="s">
        <v>155</v>
      </c>
      <c r="H11" s="192" t="s">
        <v>154</v>
      </c>
      <c r="I11" s="279"/>
      <c r="J11" s="193" t="s">
        <v>156</v>
      </c>
      <c r="K11" s="194" t="s">
        <v>157</v>
      </c>
      <c r="L11" s="192" t="s">
        <v>57</v>
      </c>
      <c r="M11" s="194" t="s">
        <v>158</v>
      </c>
      <c r="N11" s="195" t="s">
        <v>159</v>
      </c>
      <c r="O11" s="195" t="s">
        <v>160</v>
      </c>
      <c r="P11" s="195" t="s">
        <v>161</v>
      </c>
      <c r="Q11" s="195" t="s">
        <v>162</v>
      </c>
      <c r="R11" s="196" t="s">
        <v>163</v>
      </c>
      <c r="S11" s="196" t="s">
        <v>164</v>
      </c>
      <c r="T11" s="192" t="s">
        <v>165</v>
      </c>
      <c r="U11" s="192" t="s">
        <v>166</v>
      </c>
      <c r="V11" s="192" t="s">
        <v>167</v>
      </c>
      <c r="W11" s="192" t="s">
        <v>168</v>
      </c>
      <c r="X11" s="192" t="s">
        <v>169</v>
      </c>
      <c r="Y11" s="192" t="s">
        <v>170</v>
      </c>
      <c r="Z11" s="192" t="s">
        <v>150</v>
      </c>
      <c r="AA11" s="282"/>
      <c r="AB11" s="282"/>
      <c r="AC11" s="192" t="s">
        <v>30</v>
      </c>
      <c r="AD11" s="192" t="s">
        <v>31</v>
      </c>
      <c r="AE11" s="284"/>
      <c r="AF11" s="69"/>
      <c r="AG11" s="69"/>
      <c r="AH11" s="69"/>
      <c r="AI11" s="69"/>
      <c r="AW11" s="52" t="s">
        <v>171</v>
      </c>
    </row>
    <row r="12" spans="1:49" s="54" customFormat="1" ht="38.25" x14ac:dyDescent="0.2">
      <c r="A12" s="176" t="s">
        <v>172</v>
      </c>
      <c r="B12" s="177" t="s">
        <v>173</v>
      </c>
      <c r="C12" s="177" t="s">
        <v>516</v>
      </c>
      <c r="D12" s="178" t="s">
        <v>520</v>
      </c>
      <c r="E12" s="178" t="s">
        <v>174</v>
      </c>
      <c r="F12" s="179" t="s">
        <v>137</v>
      </c>
      <c r="G12" s="178" t="s">
        <v>175</v>
      </c>
      <c r="H12" s="179" t="s">
        <v>176</v>
      </c>
      <c r="I12" s="179" t="s">
        <v>177</v>
      </c>
      <c r="J12" s="179" t="s">
        <v>178</v>
      </c>
      <c r="K12" s="180">
        <v>2</v>
      </c>
      <c r="L12" s="179" t="s">
        <v>179</v>
      </c>
      <c r="M12" s="181">
        <f t="shared" ref="M12:M21" si="0">IF(L12="LEVE",5,IF(L12="MODERADO",10,IF(L12="CATASTROFICO",20)))</f>
        <v>20</v>
      </c>
      <c r="N12" s="182">
        <f t="shared" ref="N12:N40" si="1">+K12*M12</f>
        <v>40</v>
      </c>
      <c r="O12" s="183" t="str">
        <f t="shared" ref="O12:O40" si="2">IF(N12=5,"Aceptable",IF(N12=10,"Tolerable",IF(N12=15,"Moderado",IF(N12=20,"Moderado",IF(N12=40,"Importante",IF(N12=30,"Importante",IF(N12=60,"Inaceptable")))))))</f>
        <v>Importante</v>
      </c>
      <c r="P12" s="183" t="str">
        <f t="shared" ref="P12:P40" si="3">IF(N12=5,"Alta",IF(N12=10,"Alta",IF(N12=15,"Media",IF(N12=20,"Media",IF(N12=40,"Media",IF(N12=30,"Media",IF(N12=60,"Alta")))))))</f>
        <v>Media</v>
      </c>
      <c r="Q12" s="184" t="str">
        <f t="shared" ref="Q12:Q20" si="4">IF(O12="Aceptable","Asumirlo, aceptarlo y no hacer acciones de mejora",IF(O12="Moderado","Eliminar, disminuir o transferior riesgo aceptable",IF(O12="Inaceptable","Eliminar el Riesgo, implementar  controles de prevención para reducir la probabilidad del Riesgo o Medidas de Protección para reducir el impacto; Compartir o transferir el riesgo si es posible. Planes de Contingencia",IF(O12="Tolerable","Tomar medidas para llevar el Riesgo a Zona de Riesgo Aceptable. Reducir el Riesgo o Asumirlo",IF(O12="Importante","Tomar medidas para llevar el Riesgo a Zona de Riesgo Aceptable. Reducir el Riesgo o Asumirlo",1)))))</f>
        <v>Tomar medidas para llevar el Riesgo a Zona de Riesgo Aceptable. Reducir el Riesgo o Asumirlo</v>
      </c>
      <c r="R12" s="185">
        <f t="shared" ref="R12:R20" si="5">+N12/320</f>
        <v>0.125</v>
      </c>
      <c r="S12" s="186">
        <f t="shared" ref="S12:S25" si="6">+N12*R12</f>
        <v>5</v>
      </c>
      <c r="T12" s="178" t="s">
        <v>180</v>
      </c>
      <c r="U12" s="178" t="s">
        <v>181</v>
      </c>
      <c r="V12" s="178" t="s">
        <v>182</v>
      </c>
      <c r="W12" s="178" t="s">
        <v>183</v>
      </c>
      <c r="X12" s="178" t="s">
        <v>184</v>
      </c>
      <c r="Y12" s="187">
        <f t="shared" ref="Y12:Y25" si="7">IF(X12="OPTIMO",1,IF(X12="BUENO",0.8,IF(X12="ACEPTABLE",0.7,IF(X12="REGULAR",0.6,IF(X12="DEFICIENTE",0.5,0)))))</f>
        <v>0.8</v>
      </c>
      <c r="Z12" s="188" t="s">
        <v>185</v>
      </c>
      <c r="AA12" s="178" t="s">
        <v>186</v>
      </c>
      <c r="AB12" s="178" t="s">
        <v>522</v>
      </c>
      <c r="AC12" s="189"/>
      <c r="AD12" s="189"/>
      <c r="AE12" s="190" t="s">
        <v>187</v>
      </c>
      <c r="AF12" s="80"/>
      <c r="AG12" s="80"/>
      <c r="AH12" s="80"/>
      <c r="AI12" s="80"/>
      <c r="AJ12" s="51"/>
      <c r="AW12" s="55"/>
    </row>
    <row r="13" spans="1:49" s="54" customFormat="1" ht="38.25" x14ac:dyDescent="0.2">
      <c r="A13" s="81" t="s">
        <v>172</v>
      </c>
      <c r="B13" s="79" t="s">
        <v>173</v>
      </c>
      <c r="C13" s="79" t="s">
        <v>516</v>
      </c>
      <c r="D13" s="91" t="s">
        <v>521</v>
      </c>
      <c r="E13" s="91" t="s">
        <v>174</v>
      </c>
      <c r="F13" s="164" t="s">
        <v>137</v>
      </c>
      <c r="G13" s="91" t="s">
        <v>175</v>
      </c>
      <c r="H13" s="164" t="s">
        <v>176</v>
      </c>
      <c r="I13" s="164" t="s">
        <v>188</v>
      </c>
      <c r="J13" s="164" t="s">
        <v>178</v>
      </c>
      <c r="K13" s="92">
        <v>2</v>
      </c>
      <c r="L13" s="164" t="s">
        <v>189</v>
      </c>
      <c r="M13" s="159">
        <f t="shared" si="0"/>
        <v>10</v>
      </c>
      <c r="N13" s="94">
        <f t="shared" si="1"/>
        <v>20</v>
      </c>
      <c r="O13" s="95" t="str">
        <f t="shared" si="2"/>
        <v>Moderado</v>
      </c>
      <c r="P13" s="95" t="str">
        <f t="shared" si="3"/>
        <v>Media</v>
      </c>
      <c r="Q13" s="96" t="str">
        <f t="shared" si="4"/>
        <v>Eliminar, disminuir o transferior riesgo aceptable</v>
      </c>
      <c r="R13" s="97">
        <f t="shared" si="5"/>
        <v>6.25E-2</v>
      </c>
      <c r="S13" s="98">
        <f t="shared" si="6"/>
        <v>1.25</v>
      </c>
      <c r="T13" s="91" t="s">
        <v>180</v>
      </c>
      <c r="U13" s="91" t="s">
        <v>181</v>
      </c>
      <c r="V13" s="91" t="s">
        <v>182</v>
      </c>
      <c r="W13" s="91" t="s">
        <v>183</v>
      </c>
      <c r="X13" s="91" t="s">
        <v>184</v>
      </c>
      <c r="Y13" s="99">
        <f t="shared" si="7"/>
        <v>0.8</v>
      </c>
      <c r="Z13" s="100" t="s">
        <v>185</v>
      </c>
      <c r="AA13" s="91" t="s">
        <v>186</v>
      </c>
      <c r="AB13" s="91" t="s">
        <v>522</v>
      </c>
      <c r="AC13" s="165"/>
      <c r="AD13" s="165"/>
      <c r="AE13" s="101" t="s">
        <v>190</v>
      </c>
      <c r="AF13" s="80"/>
      <c r="AG13" s="80"/>
      <c r="AH13" s="80"/>
      <c r="AI13" s="80"/>
      <c r="AJ13" s="51"/>
      <c r="AW13" s="55"/>
    </row>
    <row r="14" spans="1:49" ht="79.5" customHeight="1" x14ac:dyDescent="0.2">
      <c r="A14" s="81" t="s">
        <v>172</v>
      </c>
      <c r="B14" s="79" t="s">
        <v>173</v>
      </c>
      <c r="C14" s="79" t="s">
        <v>516</v>
      </c>
      <c r="D14" s="91" t="s">
        <v>191</v>
      </c>
      <c r="E14" s="91" t="s">
        <v>174</v>
      </c>
      <c r="F14" s="164" t="s">
        <v>137</v>
      </c>
      <c r="G14" s="91" t="s">
        <v>175</v>
      </c>
      <c r="H14" s="164" t="s">
        <v>176</v>
      </c>
      <c r="I14" s="164" t="s">
        <v>188</v>
      </c>
      <c r="J14" s="164" t="s">
        <v>178</v>
      </c>
      <c r="K14" s="92">
        <v>2</v>
      </c>
      <c r="L14" s="164" t="s">
        <v>189</v>
      </c>
      <c r="M14" s="159">
        <f t="shared" si="0"/>
        <v>10</v>
      </c>
      <c r="N14" s="94">
        <f t="shared" si="1"/>
        <v>20</v>
      </c>
      <c r="O14" s="95" t="str">
        <f t="shared" si="2"/>
        <v>Moderado</v>
      </c>
      <c r="P14" s="95" t="str">
        <f t="shared" si="3"/>
        <v>Media</v>
      </c>
      <c r="Q14" s="96" t="str">
        <f t="shared" si="4"/>
        <v>Eliminar, disminuir o transferior riesgo aceptable</v>
      </c>
      <c r="R14" s="97">
        <f t="shared" si="5"/>
        <v>6.25E-2</v>
      </c>
      <c r="S14" s="98">
        <f t="shared" si="6"/>
        <v>1.25</v>
      </c>
      <c r="T14" s="91" t="s">
        <v>180</v>
      </c>
      <c r="U14" s="91" t="s">
        <v>181</v>
      </c>
      <c r="V14" s="91" t="s">
        <v>182</v>
      </c>
      <c r="W14" s="91" t="s">
        <v>183</v>
      </c>
      <c r="X14" s="91" t="s">
        <v>184</v>
      </c>
      <c r="Y14" s="99">
        <f t="shared" si="7"/>
        <v>0.8</v>
      </c>
      <c r="Z14" s="100" t="s">
        <v>185</v>
      </c>
      <c r="AA14" s="91" t="s">
        <v>186</v>
      </c>
      <c r="AB14" s="91" t="s">
        <v>522</v>
      </c>
      <c r="AC14" s="165"/>
      <c r="AD14" s="165"/>
      <c r="AE14" s="101" t="s">
        <v>192</v>
      </c>
      <c r="AF14" s="69"/>
      <c r="AG14" s="69"/>
      <c r="AH14" s="69"/>
      <c r="AI14" s="69"/>
      <c r="AW14" s="52" t="s">
        <v>193</v>
      </c>
    </row>
    <row r="15" spans="1:49" ht="79.5" customHeight="1" x14ac:dyDescent="0.2">
      <c r="A15" s="81" t="s">
        <v>172</v>
      </c>
      <c r="B15" s="79" t="s">
        <v>173</v>
      </c>
      <c r="C15" s="79" t="s">
        <v>516</v>
      </c>
      <c r="D15" s="91" t="s">
        <v>194</v>
      </c>
      <c r="E15" s="91" t="s">
        <v>195</v>
      </c>
      <c r="F15" s="91" t="s">
        <v>136</v>
      </c>
      <c r="G15" s="91" t="s">
        <v>175</v>
      </c>
      <c r="H15" s="164" t="s">
        <v>176</v>
      </c>
      <c r="I15" s="164" t="s">
        <v>196</v>
      </c>
      <c r="J15" s="164" t="s">
        <v>178</v>
      </c>
      <c r="K15" s="92">
        <v>2</v>
      </c>
      <c r="L15" s="164" t="s">
        <v>189</v>
      </c>
      <c r="M15" s="159">
        <f t="shared" si="0"/>
        <v>10</v>
      </c>
      <c r="N15" s="94">
        <f t="shared" si="1"/>
        <v>20</v>
      </c>
      <c r="O15" s="95" t="str">
        <f t="shared" si="2"/>
        <v>Moderado</v>
      </c>
      <c r="P15" s="95" t="str">
        <f t="shared" si="3"/>
        <v>Media</v>
      </c>
      <c r="Q15" s="96" t="str">
        <f t="shared" si="4"/>
        <v>Eliminar, disminuir o transferior riesgo aceptable</v>
      </c>
      <c r="R15" s="97">
        <f t="shared" si="5"/>
        <v>6.25E-2</v>
      </c>
      <c r="S15" s="98">
        <f t="shared" si="6"/>
        <v>1.25</v>
      </c>
      <c r="T15" s="91" t="s">
        <v>180</v>
      </c>
      <c r="U15" s="91" t="s">
        <v>181</v>
      </c>
      <c r="V15" s="91" t="s">
        <v>182</v>
      </c>
      <c r="W15" s="91" t="s">
        <v>183</v>
      </c>
      <c r="X15" s="91" t="s">
        <v>184</v>
      </c>
      <c r="Y15" s="99">
        <f t="shared" si="7"/>
        <v>0.8</v>
      </c>
      <c r="Z15" s="100" t="s">
        <v>185</v>
      </c>
      <c r="AA15" s="91" t="s">
        <v>186</v>
      </c>
      <c r="AB15" s="91" t="s">
        <v>522</v>
      </c>
      <c r="AC15" s="165"/>
      <c r="AD15" s="165"/>
      <c r="AE15" s="101" t="s">
        <v>192</v>
      </c>
      <c r="AF15" s="69"/>
      <c r="AG15" s="69"/>
      <c r="AH15" s="69"/>
      <c r="AI15" s="69"/>
      <c r="AW15" s="52" t="s">
        <v>193</v>
      </c>
    </row>
    <row r="16" spans="1:49" ht="132" customHeight="1" x14ac:dyDescent="0.2">
      <c r="A16" s="81" t="s">
        <v>271</v>
      </c>
      <c r="B16" s="79" t="s">
        <v>272</v>
      </c>
      <c r="C16" s="79" t="s">
        <v>494</v>
      </c>
      <c r="D16" s="91" t="s">
        <v>197</v>
      </c>
      <c r="E16" s="91" t="s">
        <v>198</v>
      </c>
      <c r="F16" s="164" t="s">
        <v>136</v>
      </c>
      <c r="G16" s="91" t="s">
        <v>175</v>
      </c>
      <c r="H16" s="164" t="s">
        <v>199</v>
      </c>
      <c r="I16" s="164" t="s">
        <v>188</v>
      </c>
      <c r="J16" s="164" t="s">
        <v>200</v>
      </c>
      <c r="K16" s="92">
        <f>IF(J16="ALTA",3,IF(J16="MEDIA",2,IF(J16="BAJA",1)))</f>
        <v>1</v>
      </c>
      <c r="L16" s="164" t="s">
        <v>201</v>
      </c>
      <c r="M16" s="159">
        <f t="shared" si="0"/>
        <v>5</v>
      </c>
      <c r="N16" s="94">
        <f>+K16*M16</f>
        <v>5</v>
      </c>
      <c r="O16" s="95" t="str">
        <f>IF(N16=5,"Aceptable",IF(N16=10,"Tolerable",IF(N16=15,"Moderado",IF(N16=20,"Moderado",IF(N16=40,"Importante",IF(N16=30,"Importante",IF(N16=60,"Inaceptable")))))))</f>
        <v>Aceptable</v>
      </c>
      <c r="P16" s="95" t="str">
        <f>IF(N16=5,"Alta",IF(N16=10,"Alta",IF(N16=15,"Media",IF(N16=20,"Media",IF(N16=40,"Media",IF(N16=30,"Media",IF(N16=60,"Alta")))))))</f>
        <v>Alta</v>
      </c>
      <c r="Q16" s="96" t="str">
        <f t="shared" si="4"/>
        <v>Asumirlo, aceptarlo y no hacer acciones de mejora</v>
      </c>
      <c r="R16" s="97">
        <f t="shared" si="5"/>
        <v>1.5625E-2</v>
      </c>
      <c r="S16" s="98">
        <f>+N16*R16</f>
        <v>7.8125E-2</v>
      </c>
      <c r="T16" s="166" t="s">
        <v>202</v>
      </c>
      <c r="U16" s="91" t="s">
        <v>181</v>
      </c>
      <c r="V16" s="91" t="s">
        <v>182</v>
      </c>
      <c r="W16" s="91" t="s">
        <v>183</v>
      </c>
      <c r="X16" s="91" t="s">
        <v>184</v>
      </c>
      <c r="Y16" s="99">
        <f>IF(X16="OPTIMO",1,IF(X16="BUENO",0.8,IF(X16="ACEPTABLE",0.7,IF(X16="REGULAR",0.6,IF(X16="DEFICIENTE",0.5,0)))))</f>
        <v>0.8</v>
      </c>
      <c r="Z16" s="100" t="s">
        <v>185</v>
      </c>
      <c r="AA16" s="166" t="s">
        <v>203</v>
      </c>
      <c r="AB16" s="166" t="s">
        <v>523</v>
      </c>
      <c r="AC16" s="165"/>
      <c r="AD16" s="165"/>
      <c r="AE16" s="101" t="s">
        <v>204</v>
      </c>
      <c r="AF16" s="69"/>
      <c r="AG16" s="69"/>
      <c r="AH16" s="69"/>
      <c r="AI16" s="69"/>
      <c r="AW16" s="52" t="s">
        <v>193</v>
      </c>
    </row>
    <row r="17" spans="1:49" ht="135.75" customHeight="1" x14ac:dyDescent="0.2">
      <c r="A17" s="81" t="s">
        <v>271</v>
      </c>
      <c r="B17" s="79" t="s">
        <v>272</v>
      </c>
      <c r="C17" s="79" t="s">
        <v>494</v>
      </c>
      <c r="D17" s="91" t="s">
        <v>205</v>
      </c>
      <c r="E17" s="91" t="s">
        <v>198</v>
      </c>
      <c r="F17" s="164" t="s">
        <v>137</v>
      </c>
      <c r="G17" s="91" t="s">
        <v>175</v>
      </c>
      <c r="H17" s="164" t="s">
        <v>199</v>
      </c>
      <c r="I17" s="164" t="s">
        <v>188</v>
      </c>
      <c r="J17" s="164" t="s">
        <v>200</v>
      </c>
      <c r="K17" s="92">
        <f>IF(J17="ALTA",3,IF(J17="MEDIA",2,IF(J17="BAJA",1)))</f>
        <v>1</v>
      </c>
      <c r="L17" s="164" t="s">
        <v>189</v>
      </c>
      <c r="M17" s="159">
        <f t="shared" si="0"/>
        <v>10</v>
      </c>
      <c r="N17" s="94">
        <f>+K17*M17</f>
        <v>10</v>
      </c>
      <c r="O17" s="95" t="str">
        <f>IF(N17=5,"Aceptable",IF(N17=10,"Tolerable",IF(N17=15,"Moderado",IF(N17=20,"Moderado",IF(N17=40,"Importante",IF(N17=30,"Importante",IF(N17=60,"Inaceptable")))))))</f>
        <v>Tolerable</v>
      </c>
      <c r="P17" s="95" t="str">
        <f>IF(N17=5,"Alta",IF(N17=10,"Alta",IF(N17=15,"Media",IF(N17=20,"Media",IF(N17=40,"Media",IF(N17=30,"Media",IF(N17=60,"Alta")))))))</f>
        <v>Alta</v>
      </c>
      <c r="Q17" s="96" t="str">
        <f t="shared" si="4"/>
        <v>Tomar medidas para llevar el Riesgo a Zona de Riesgo Aceptable. Reducir el Riesgo o Asumirlo</v>
      </c>
      <c r="R17" s="97">
        <f t="shared" si="5"/>
        <v>3.125E-2</v>
      </c>
      <c r="S17" s="98">
        <f>+N17*R17</f>
        <v>0.3125</v>
      </c>
      <c r="T17" s="166" t="s">
        <v>206</v>
      </c>
      <c r="U17" s="91" t="s">
        <v>181</v>
      </c>
      <c r="V17" s="91" t="s">
        <v>182</v>
      </c>
      <c r="W17" s="91" t="s">
        <v>183</v>
      </c>
      <c r="X17" s="91" t="s">
        <v>184</v>
      </c>
      <c r="Y17" s="99">
        <f>IF(X17="OPTIMO",1,IF(X17="BUENO",0.8,IF(X17="ACEPTABLE",0.7,IF(X17="REGULAR",0.6,IF(X17="DEFICIENTE",0.5,0)))))</f>
        <v>0.8</v>
      </c>
      <c r="Z17" s="100" t="s">
        <v>185</v>
      </c>
      <c r="AA17" s="166" t="s">
        <v>207</v>
      </c>
      <c r="AB17" s="166" t="s">
        <v>523</v>
      </c>
      <c r="AC17" s="165"/>
      <c r="AD17" s="165"/>
      <c r="AE17" s="101" t="s">
        <v>208</v>
      </c>
      <c r="AF17" s="69"/>
      <c r="AG17" s="69"/>
      <c r="AH17" s="69"/>
      <c r="AI17" s="69"/>
      <c r="AW17" s="56" t="s">
        <v>61</v>
      </c>
    </row>
    <row r="18" spans="1:49" ht="125.25" customHeight="1" x14ac:dyDescent="0.2">
      <c r="A18" s="81" t="s">
        <v>271</v>
      </c>
      <c r="B18" s="79" t="s">
        <v>272</v>
      </c>
      <c r="C18" s="79" t="s">
        <v>494</v>
      </c>
      <c r="D18" s="102" t="s">
        <v>209</v>
      </c>
      <c r="E18" s="91" t="s">
        <v>198</v>
      </c>
      <c r="F18" s="164" t="s">
        <v>153</v>
      </c>
      <c r="G18" s="91" t="s">
        <v>175</v>
      </c>
      <c r="H18" s="164" t="s">
        <v>199</v>
      </c>
      <c r="I18" s="164" t="s">
        <v>188</v>
      </c>
      <c r="J18" s="164" t="s">
        <v>200</v>
      </c>
      <c r="K18" s="92">
        <f>IF(J18="ALTA",3,IF(J18="MEDIA",2,IF(J18="BAJA",1)))</f>
        <v>1</v>
      </c>
      <c r="L18" s="164" t="s">
        <v>189</v>
      </c>
      <c r="M18" s="159">
        <f t="shared" si="0"/>
        <v>10</v>
      </c>
      <c r="N18" s="94">
        <f>+K18*M18</f>
        <v>10</v>
      </c>
      <c r="O18" s="95" t="str">
        <f>IF(N18=5,"Aceptable",IF(N18=10,"Tolerable",IF(N18=15,"Moderado",IF(N18=20,"Moderado",IF(N18=40,"Importante",IF(N18=30,"Importante",IF(N18=60,"Inaceptable")))))))</f>
        <v>Tolerable</v>
      </c>
      <c r="P18" s="95" t="str">
        <f>IF(N18=5,"Alta",IF(N18=10,"Alta",IF(N18=15,"Media",IF(N18=20,"Media",IF(N18=40,"Media",IF(N18=30,"Media",IF(N18=60,"Alta")))))))</f>
        <v>Alta</v>
      </c>
      <c r="Q18" s="96" t="str">
        <f t="shared" si="4"/>
        <v>Tomar medidas para llevar el Riesgo a Zona de Riesgo Aceptable. Reducir el Riesgo o Asumirlo</v>
      </c>
      <c r="R18" s="97">
        <f t="shared" si="5"/>
        <v>3.125E-2</v>
      </c>
      <c r="S18" s="98">
        <f>+N18*R18</f>
        <v>0.3125</v>
      </c>
      <c r="T18" s="166" t="s">
        <v>210</v>
      </c>
      <c r="U18" s="91" t="s">
        <v>181</v>
      </c>
      <c r="V18" s="91" t="s">
        <v>182</v>
      </c>
      <c r="W18" s="91" t="s">
        <v>183</v>
      </c>
      <c r="X18" s="91" t="s">
        <v>184</v>
      </c>
      <c r="Y18" s="99">
        <f>IF(X18="OPTIMO",1,IF(X18="BUENO",0.8,IF(X18="ACEPTABLE",0.7,IF(X18="REGULAR",0.6,IF(X18="DEFICIENTE",0.5,0)))))</f>
        <v>0.8</v>
      </c>
      <c r="Z18" s="100" t="s">
        <v>185</v>
      </c>
      <c r="AA18" s="166" t="s">
        <v>211</v>
      </c>
      <c r="AB18" s="166" t="s">
        <v>523</v>
      </c>
      <c r="AC18" s="165"/>
      <c r="AD18" s="165"/>
      <c r="AE18" s="101" t="s">
        <v>212</v>
      </c>
      <c r="AF18" s="69"/>
      <c r="AG18" s="69"/>
      <c r="AH18" s="69"/>
      <c r="AI18" s="69"/>
      <c r="AW18" s="52" t="s">
        <v>213</v>
      </c>
    </row>
    <row r="19" spans="1:49" ht="79.5" customHeight="1" x14ac:dyDescent="0.2">
      <c r="A19" s="81" t="s">
        <v>271</v>
      </c>
      <c r="B19" s="79" t="s">
        <v>272</v>
      </c>
      <c r="C19" s="79" t="s">
        <v>494</v>
      </c>
      <c r="D19" s="91" t="s">
        <v>214</v>
      </c>
      <c r="E19" s="91" t="s">
        <v>198</v>
      </c>
      <c r="F19" s="164" t="s">
        <v>171</v>
      </c>
      <c r="G19" s="91" t="s">
        <v>175</v>
      </c>
      <c r="H19" s="164" t="s">
        <v>199</v>
      </c>
      <c r="I19" s="164" t="s">
        <v>188</v>
      </c>
      <c r="J19" s="164" t="s">
        <v>178</v>
      </c>
      <c r="K19" s="92">
        <v>2</v>
      </c>
      <c r="L19" s="164" t="s">
        <v>179</v>
      </c>
      <c r="M19" s="159">
        <f t="shared" si="0"/>
        <v>20</v>
      </c>
      <c r="N19" s="94">
        <f>+K19*M19</f>
        <v>40</v>
      </c>
      <c r="O19" s="95" t="str">
        <f>IF(N19=5,"Aceptable",IF(N19=10,"Tolerable",IF(N19=15,"Moderado",IF(N19=20,"Moderado",IF(N19=40,"Importante",IF(N19=30,"Importante",IF(N19=60,"Inaceptable")))))))</f>
        <v>Importante</v>
      </c>
      <c r="P19" s="95" t="str">
        <f>IF(N19=5,"Alta",IF(N19=10,"Alta",IF(N19=15,"Media",IF(N19=20,"Media",IF(N19=40,"Media",IF(N19=30,"Media",IF(N19=60,"Alta")))))))</f>
        <v>Media</v>
      </c>
      <c r="Q19" s="96" t="str">
        <f t="shared" si="4"/>
        <v>Tomar medidas para llevar el Riesgo a Zona de Riesgo Aceptable. Reducir el Riesgo o Asumirlo</v>
      </c>
      <c r="R19" s="97">
        <f t="shared" si="5"/>
        <v>0.125</v>
      </c>
      <c r="S19" s="98">
        <f>+N19*R19</f>
        <v>5</v>
      </c>
      <c r="T19" s="91" t="s">
        <v>215</v>
      </c>
      <c r="U19" s="91" t="s">
        <v>181</v>
      </c>
      <c r="V19" s="91" t="s">
        <v>182</v>
      </c>
      <c r="W19" s="91" t="s">
        <v>183</v>
      </c>
      <c r="X19" s="91" t="s">
        <v>184</v>
      </c>
      <c r="Y19" s="99">
        <f>IF(X19="OPTIMO",1,IF(X19="BUENO",0.8,IF(X19="ACEPTABLE",0.7,IF(X19="REGULAR",0.6,IF(X19="DEFICIENTE",0.5,0)))))</f>
        <v>0.8</v>
      </c>
      <c r="Z19" s="100" t="s">
        <v>185</v>
      </c>
      <c r="AA19" s="91" t="s">
        <v>216</v>
      </c>
      <c r="AB19" s="166" t="s">
        <v>523</v>
      </c>
      <c r="AC19" s="165"/>
      <c r="AD19" s="165"/>
      <c r="AE19" s="101" t="s">
        <v>217</v>
      </c>
      <c r="AF19" s="69"/>
      <c r="AG19" s="69"/>
      <c r="AH19" s="69"/>
      <c r="AI19" s="69"/>
      <c r="AW19" s="52" t="s">
        <v>218</v>
      </c>
    </row>
    <row r="20" spans="1:49" ht="79.5" customHeight="1" x14ac:dyDescent="0.2">
      <c r="A20" s="81" t="s">
        <v>172</v>
      </c>
      <c r="B20" s="79" t="s">
        <v>247</v>
      </c>
      <c r="C20" s="79" t="s">
        <v>517</v>
      </c>
      <c r="D20" s="102" t="s">
        <v>219</v>
      </c>
      <c r="E20" s="91" t="s">
        <v>195</v>
      </c>
      <c r="F20" s="91" t="s">
        <v>136</v>
      </c>
      <c r="G20" s="103" t="s">
        <v>220</v>
      </c>
      <c r="H20" s="164" t="s">
        <v>176</v>
      </c>
      <c r="I20" s="164" t="s">
        <v>196</v>
      </c>
      <c r="J20" s="164" t="s">
        <v>178</v>
      </c>
      <c r="K20" s="92">
        <v>2</v>
      </c>
      <c r="L20" s="164" t="s">
        <v>179</v>
      </c>
      <c r="M20" s="159">
        <f t="shared" si="0"/>
        <v>20</v>
      </c>
      <c r="N20" s="94">
        <f>+K20*M20</f>
        <v>40</v>
      </c>
      <c r="O20" s="95" t="str">
        <f>IF(N20=5,"Aceptable",IF(N20=10,"Tolerable",IF(N20=15,"Moderado",IF(N20=20,"Moderado",IF(N20=40,"Importante",IF(N20=30,"Importante",IF(N20=60,"Inaceptable")))))))</f>
        <v>Importante</v>
      </c>
      <c r="P20" s="95" t="str">
        <f>IF(N20=5,"Alta",IF(N20=10,"Alta",IF(N20=15,"Media",IF(N20=20,"Media",IF(N20=40,"Media",IF(N20=30,"Media",IF(N20=60,"Alta")))))))</f>
        <v>Media</v>
      </c>
      <c r="Q20" s="96" t="str">
        <f t="shared" si="4"/>
        <v>Tomar medidas para llevar el Riesgo a Zona de Riesgo Aceptable. Reducir el Riesgo o Asumirlo</v>
      </c>
      <c r="R20" s="97">
        <f t="shared" si="5"/>
        <v>0.125</v>
      </c>
      <c r="S20" s="98">
        <f>+N20*R20</f>
        <v>5</v>
      </c>
      <c r="T20" s="91" t="s">
        <v>221</v>
      </c>
      <c r="U20" s="91" t="s">
        <v>181</v>
      </c>
      <c r="V20" s="91" t="s">
        <v>182</v>
      </c>
      <c r="W20" s="91" t="s">
        <v>183</v>
      </c>
      <c r="X20" s="91" t="s">
        <v>184</v>
      </c>
      <c r="Y20" s="99">
        <f>IF(X20="OPTIMO",1,IF(X20="BUENO",0.8,IF(X20="ACEPTABLE",0.7,IF(X20="REGULAR",0.6,IF(X20="DEFICIENTE",0.5,0)))))</f>
        <v>0.8</v>
      </c>
      <c r="Z20" s="100" t="s">
        <v>185</v>
      </c>
      <c r="AA20" s="91" t="s">
        <v>216</v>
      </c>
      <c r="AB20" s="166" t="s">
        <v>523</v>
      </c>
      <c r="AC20" s="165"/>
      <c r="AD20" s="165"/>
      <c r="AE20" s="101" t="s">
        <v>217</v>
      </c>
      <c r="AF20" s="69"/>
      <c r="AG20" s="69"/>
      <c r="AH20" s="69"/>
      <c r="AI20" s="69"/>
      <c r="AW20" s="52" t="s">
        <v>218</v>
      </c>
    </row>
    <row r="21" spans="1:49" ht="75.75" customHeight="1" x14ac:dyDescent="0.2">
      <c r="A21" s="81" t="s">
        <v>222</v>
      </c>
      <c r="B21" s="79" t="s">
        <v>223</v>
      </c>
      <c r="C21" s="79" t="s">
        <v>495</v>
      </c>
      <c r="D21" s="102" t="s">
        <v>224</v>
      </c>
      <c r="E21" s="91" t="s">
        <v>198</v>
      </c>
      <c r="F21" s="164" t="s">
        <v>136</v>
      </c>
      <c r="G21" s="91" t="s">
        <v>175</v>
      </c>
      <c r="H21" s="164" t="s">
        <v>218</v>
      </c>
      <c r="I21" s="164" t="s">
        <v>225</v>
      </c>
      <c r="J21" s="164" t="s">
        <v>178</v>
      </c>
      <c r="K21" s="92">
        <v>2</v>
      </c>
      <c r="L21" s="164" t="s">
        <v>179</v>
      </c>
      <c r="M21" s="159">
        <f t="shared" si="0"/>
        <v>20</v>
      </c>
      <c r="N21" s="94">
        <f t="shared" si="1"/>
        <v>40</v>
      </c>
      <c r="O21" s="95" t="str">
        <f t="shared" si="2"/>
        <v>Importante</v>
      </c>
      <c r="P21" s="95" t="str">
        <f t="shared" si="3"/>
        <v>Media</v>
      </c>
      <c r="Q21" s="96" t="s">
        <v>226</v>
      </c>
      <c r="R21" s="97">
        <f>+N21/100</f>
        <v>0.4</v>
      </c>
      <c r="S21" s="98">
        <f t="shared" si="6"/>
        <v>16</v>
      </c>
      <c r="T21" s="91" t="s">
        <v>227</v>
      </c>
      <c r="U21" s="91" t="s">
        <v>181</v>
      </c>
      <c r="V21" s="91" t="s">
        <v>182</v>
      </c>
      <c r="W21" s="91" t="s">
        <v>183</v>
      </c>
      <c r="X21" s="91" t="s">
        <v>228</v>
      </c>
      <c r="Y21" s="99">
        <f t="shared" si="7"/>
        <v>0.7</v>
      </c>
      <c r="Z21" s="104" t="s">
        <v>229</v>
      </c>
      <c r="AA21" s="91" t="s">
        <v>230</v>
      </c>
      <c r="AB21" s="91" t="s">
        <v>231</v>
      </c>
      <c r="AC21" s="165"/>
      <c r="AD21" s="165"/>
      <c r="AE21" s="101" t="s">
        <v>232</v>
      </c>
      <c r="AF21" s="69"/>
      <c r="AG21" s="69"/>
      <c r="AH21" s="69"/>
      <c r="AI21" s="69"/>
      <c r="AW21" s="52"/>
    </row>
    <row r="22" spans="1:49" ht="63.75" x14ac:dyDescent="0.2">
      <c r="A22" s="81" t="s">
        <v>222</v>
      </c>
      <c r="B22" s="79" t="s">
        <v>223</v>
      </c>
      <c r="C22" s="79" t="s">
        <v>495</v>
      </c>
      <c r="D22" s="102" t="s">
        <v>233</v>
      </c>
      <c r="E22" s="91" t="s">
        <v>198</v>
      </c>
      <c r="F22" s="164" t="s">
        <v>136</v>
      </c>
      <c r="G22" s="91" t="s">
        <v>175</v>
      </c>
      <c r="H22" s="164" t="s">
        <v>218</v>
      </c>
      <c r="I22" s="164" t="s">
        <v>225</v>
      </c>
      <c r="J22" s="164" t="s">
        <v>178</v>
      </c>
      <c r="K22" s="92">
        <v>2</v>
      </c>
      <c r="L22" s="164" t="s">
        <v>179</v>
      </c>
      <c r="M22" s="159">
        <f>IF(L23="LEVE",5,IF(L23="MODERADO",10,IF(L23="CATASTROFICO",20)))</f>
        <v>10</v>
      </c>
      <c r="N22" s="94">
        <f t="shared" si="1"/>
        <v>20</v>
      </c>
      <c r="O22" s="95" t="str">
        <f t="shared" si="2"/>
        <v>Moderado</v>
      </c>
      <c r="P22" s="95" t="str">
        <f t="shared" si="3"/>
        <v>Media</v>
      </c>
      <c r="Q22" s="96" t="str">
        <f>IF(O22="Aceptable","Asumirlo, aceptarlo y no hacer acciones de mejora",IF(O22="Moderado","Eliminar, disminuir o transferior riesgo aceptable",IF(O22="Inaceptable","Eliminar el Riesgo, implementar  controles de prevención para reducir la probabilidad del Riesgo o Medidas de Protección para reducir el impacto; Compartir o transferir el riesgo si es posible. Planes de Contingencia",IF(O22="Tolerable","Tomar medidas para llevar el Riesgo a Zona de Riesgo Aceptable. Reducir el Riesgo o Asumirlo",IF(O22="Importante","Tomar medidas para llevar el Riesgo a Zona de Riesgo Aceptable. Reducir el Riesgo o Asumirlo",1)))))</f>
        <v>Eliminar, disminuir o transferior riesgo aceptable</v>
      </c>
      <c r="R22" s="97">
        <f>+N23/100</f>
        <v>0.2</v>
      </c>
      <c r="S22" s="98">
        <f t="shared" si="6"/>
        <v>4</v>
      </c>
      <c r="T22" s="91" t="s">
        <v>227</v>
      </c>
      <c r="U22" s="91" t="s">
        <v>181</v>
      </c>
      <c r="V22" s="91" t="s">
        <v>182</v>
      </c>
      <c r="W22" s="91" t="s">
        <v>183</v>
      </c>
      <c r="X22" s="91" t="s">
        <v>228</v>
      </c>
      <c r="Y22" s="99">
        <f t="shared" si="7"/>
        <v>0.7</v>
      </c>
      <c r="Z22" s="104" t="s">
        <v>229</v>
      </c>
      <c r="AA22" s="91" t="s">
        <v>230</v>
      </c>
      <c r="AB22" s="91" t="s">
        <v>231</v>
      </c>
      <c r="AC22" s="165"/>
      <c r="AD22" s="165"/>
      <c r="AE22" s="101" t="s">
        <v>234</v>
      </c>
      <c r="AF22" s="69"/>
      <c r="AG22" s="69"/>
      <c r="AH22" s="69"/>
      <c r="AI22" s="69"/>
      <c r="AW22" s="52"/>
    </row>
    <row r="23" spans="1:49" ht="63.75" x14ac:dyDescent="0.2">
      <c r="A23" s="81" t="s">
        <v>222</v>
      </c>
      <c r="B23" s="79" t="s">
        <v>223</v>
      </c>
      <c r="C23" s="79" t="s">
        <v>493</v>
      </c>
      <c r="D23" s="91" t="s">
        <v>235</v>
      </c>
      <c r="E23" s="91" t="s">
        <v>198</v>
      </c>
      <c r="F23" s="164" t="s">
        <v>136</v>
      </c>
      <c r="G23" s="91" t="s">
        <v>175</v>
      </c>
      <c r="H23" s="164" t="s">
        <v>218</v>
      </c>
      <c r="I23" s="164" t="s">
        <v>236</v>
      </c>
      <c r="J23" s="164" t="s">
        <v>178</v>
      </c>
      <c r="K23" s="92">
        <v>2</v>
      </c>
      <c r="L23" s="164" t="s">
        <v>189</v>
      </c>
      <c r="M23" s="159">
        <f t="shared" ref="M23:M46" si="8">IF(L23="LEVE",5,IF(L23="MODERADO",10,IF(L23="CATASTROFICO",20)))</f>
        <v>10</v>
      </c>
      <c r="N23" s="94">
        <f t="shared" si="1"/>
        <v>20</v>
      </c>
      <c r="O23" s="95" t="str">
        <f t="shared" si="2"/>
        <v>Moderado</v>
      </c>
      <c r="P23" s="95" t="str">
        <f t="shared" si="3"/>
        <v>Media</v>
      </c>
      <c r="Q23" s="96" t="str">
        <f>IF(O23="Aceptable","Asumirlo, aceptarlo y no hacer acciones de mejora",IF(O23="Moderado","Eliminar, disminuir o transferior riesgo aceptable",IF(O23="Inaceptable","Eliminar el Riesgo, implementar  controles de prevención para reducir la probabilidad del Riesgo o Medidas de Protección para reducir el impacto; Compartir o transferir el riesgo si es posible. Planes de Contingencia",IF(O23="Tolerable","Tomar medidas para llevar el Riesgo a Zona de Riesgo Aceptable. Reducir el Riesgo o Asumirlo",IF(O23="Importante","Tomar medidas para llevar el Riesgo a Zona de Riesgo Aceptable. Reducir el Riesgo o Asumirlo",1)))))</f>
        <v>Eliminar, disminuir o transferior riesgo aceptable</v>
      </c>
      <c r="R23" s="97">
        <f t="shared" ref="R23:R28" si="9">+N23/100</f>
        <v>0.2</v>
      </c>
      <c r="S23" s="98">
        <f t="shared" si="6"/>
        <v>4</v>
      </c>
      <c r="T23" s="91" t="s">
        <v>237</v>
      </c>
      <c r="U23" s="91" t="s">
        <v>181</v>
      </c>
      <c r="V23" s="91" t="s">
        <v>182</v>
      </c>
      <c r="W23" s="91" t="s">
        <v>183</v>
      </c>
      <c r="X23" s="91" t="s">
        <v>228</v>
      </c>
      <c r="Y23" s="99">
        <f t="shared" si="7"/>
        <v>0.7</v>
      </c>
      <c r="Z23" s="104" t="s">
        <v>229</v>
      </c>
      <c r="AA23" s="91" t="s">
        <v>230</v>
      </c>
      <c r="AB23" s="91" t="s">
        <v>524</v>
      </c>
      <c r="AC23" s="165"/>
      <c r="AD23" s="165"/>
      <c r="AE23" s="101" t="s">
        <v>238</v>
      </c>
      <c r="AF23" s="69"/>
      <c r="AG23" s="69"/>
      <c r="AH23" s="69"/>
      <c r="AI23" s="69"/>
      <c r="AW23" s="52"/>
    </row>
    <row r="24" spans="1:49" ht="79.5" customHeight="1" x14ac:dyDescent="0.2">
      <c r="A24" s="81" t="s">
        <v>222</v>
      </c>
      <c r="B24" s="79" t="s">
        <v>223</v>
      </c>
      <c r="C24" s="79" t="s">
        <v>493</v>
      </c>
      <c r="D24" s="91" t="s">
        <v>239</v>
      </c>
      <c r="E24" s="91" t="s">
        <v>195</v>
      </c>
      <c r="F24" s="164" t="s">
        <v>136</v>
      </c>
      <c r="G24" s="103" t="s">
        <v>220</v>
      </c>
      <c r="H24" s="164" t="s">
        <v>176</v>
      </c>
      <c r="I24" s="164" t="s">
        <v>196</v>
      </c>
      <c r="J24" s="164" t="s">
        <v>178</v>
      </c>
      <c r="K24" s="92">
        <v>2</v>
      </c>
      <c r="L24" s="164" t="s">
        <v>179</v>
      </c>
      <c r="M24" s="159">
        <f t="shared" si="8"/>
        <v>20</v>
      </c>
      <c r="N24" s="94">
        <f t="shared" si="1"/>
        <v>40</v>
      </c>
      <c r="O24" s="95" t="str">
        <f t="shared" si="2"/>
        <v>Importante</v>
      </c>
      <c r="P24" s="95" t="str">
        <f t="shared" si="3"/>
        <v>Media</v>
      </c>
      <c r="Q24" s="96" t="s">
        <v>226</v>
      </c>
      <c r="R24" s="97">
        <f t="shared" si="9"/>
        <v>0.4</v>
      </c>
      <c r="S24" s="98">
        <f t="shared" si="6"/>
        <v>16</v>
      </c>
      <c r="T24" s="91" t="s">
        <v>240</v>
      </c>
      <c r="U24" s="91" t="s">
        <v>181</v>
      </c>
      <c r="V24" s="91" t="s">
        <v>182</v>
      </c>
      <c r="W24" s="91" t="s">
        <v>183</v>
      </c>
      <c r="X24" s="91" t="s">
        <v>228</v>
      </c>
      <c r="Y24" s="99">
        <f t="shared" si="7"/>
        <v>0.7</v>
      </c>
      <c r="Z24" s="104" t="s">
        <v>229</v>
      </c>
      <c r="AA24" s="167" t="s">
        <v>241</v>
      </c>
      <c r="AB24" s="167" t="s">
        <v>524</v>
      </c>
      <c r="AC24" s="165"/>
      <c r="AD24" s="165"/>
      <c r="AE24" s="168" t="s">
        <v>242</v>
      </c>
      <c r="AF24" s="69"/>
      <c r="AG24" s="69"/>
      <c r="AH24" s="69"/>
      <c r="AI24" s="69"/>
      <c r="AW24" s="52" t="s">
        <v>243</v>
      </c>
    </row>
    <row r="25" spans="1:49" ht="79.5" customHeight="1" x14ac:dyDescent="0.2">
      <c r="A25" s="81" t="s">
        <v>222</v>
      </c>
      <c r="B25" s="79" t="s">
        <v>223</v>
      </c>
      <c r="C25" s="79" t="s">
        <v>493</v>
      </c>
      <c r="D25" s="91" t="s">
        <v>244</v>
      </c>
      <c r="E25" s="91" t="s">
        <v>198</v>
      </c>
      <c r="F25" s="164" t="s">
        <v>136</v>
      </c>
      <c r="G25" s="91" t="s">
        <v>175</v>
      </c>
      <c r="H25" s="164" t="s">
        <v>218</v>
      </c>
      <c r="I25" s="164" t="s">
        <v>236</v>
      </c>
      <c r="J25" s="164" t="s">
        <v>178</v>
      </c>
      <c r="K25" s="92">
        <v>2</v>
      </c>
      <c r="L25" s="164" t="s">
        <v>189</v>
      </c>
      <c r="M25" s="159">
        <f t="shared" si="8"/>
        <v>10</v>
      </c>
      <c r="N25" s="94">
        <f t="shared" si="1"/>
        <v>20</v>
      </c>
      <c r="O25" s="95" t="str">
        <f t="shared" si="2"/>
        <v>Moderado</v>
      </c>
      <c r="P25" s="95" t="str">
        <f t="shared" si="3"/>
        <v>Media</v>
      </c>
      <c r="Q25" s="96" t="str">
        <f t="shared" ref="Q25:Q32" si="10">IF(O25="Aceptable","Asumirlo, aceptarlo y no hacer acciones de mejora",IF(O25="Moderado","Eliminar, disminuir o transferior riesgo aceptable",IF(O25="Inaceptable","Eliminar el Riesgo, implementar  controles de prevención para reducir la probabilidad del Riesgo o Medidas de Protección para reducir el impacto; Compartir o transferir el riesgo si es posible. Planes de Contingencia",IF(O25="Tolerable","Tomar medidas para llevar el Riesgo a Zona de Riesgo Aceptable. Reducir el Riesgo o Asumirlo",IF(O25="Importante","Tomar medidas para llevar el Riesgo a Zona de Riesgo Aceptable. Reducir el Riesgo o Asumirlo",1)))))</f>
        <v>Eliminar, disminuir o transferior riesgo aceptable</v>
      </c>
      <c r="R25" s="97">
        <f t="shared" si="9"/>
        <v>0.2</v>
      </c>
      <c r="S25" s="98">
        <f t="shared" si="6"/>
        <v>4</v>
      </c>
      <c r="T25" s="91" t="s">
        <v>245</v>
      </c>
      <c r="U25" s="91" t="s">
        <v>181</v>
      </c>
      <c r="V25" s="91" t="s">
        <v>182</v>
      </c>
      <c r="W25" s="91" t="s">
        <v>183</v>
      </c>
      <c r="X25" s="91" t="s">
        <v>228</v>
      </c>
      <c r="Y25" s="99">
        <f t="shared" si="7"/>
        <v>0.7</v>
      </c>
      <c r="Z25" s="104" t="s">
        <v>229</v>
      </c>
      <c r="AA25" s="91" t="s">
        <v>230</v>
      </c>
      <c r="AB25" s="91" t="s">
        <v>524</v>
      </c>
      <c r="AC25" s="165"/>
      <c r="AD25" s="165"/>
      <c r="AE25" s="101" t="s">
        <v>246</v>
      </c>
      <c r="AF25" s="69"/>
      <c r="AG25" s="69"/>
      <c r="AH25" s="69"/>
      <c r="AI25" s="69"/>
      <c r="AW25" s="52" t="s">
        <v>193</v>
      </c>
    </row>
    <row r="26" spans="1:49" ht="80.25" customHeight="1" x14ac:dyDescent="0.2">
      <c r="A26" s="173" t="s">
        <v>222</v>
      </c>
      <c r="B26" s="79" t="s">
        <v>247</v>
      </c>
      <c r="C26" s="79" t="s">
        <v>496</v>
      </c>
      <c r="D26" s="91" t="s">
        <v>525</v>
      </c>
      <c r="E26" s="91" t="s">
        <v>248</v>
      </c>
      <c r="F26" s="164" t="s">
        <v>171</v>
      </c>
      <c r="G26" s="91" t="s">
        <v>175</v>
      </c>
      <c r="H26" s="164" t="s">
        <v>176</v>
      </c>
      <c r="I26" s="164" t="s">
        <v>236</v>
      </c>
      <c r="J26" s="164" t="s">
        <v>178</v>
      </c>
      <c r="K26" s="92">
        <v>3</v>
      </c>
      <c r="L26" s="164" t="s">
        <v>189</v>
      </c>
      <c r="M26" s="159">
        <f t="shared" si="8"/>
        <v>10</v>
      </c>
      <c r="N26" s="94">
        <f t="shared" si="1"/>
        <v>30</v>
      </c>
      <c r="O26" s="95" t="str">
        <f t="shared" si="2"/>
        <v>Importante</v>
      </c>
      <c r="P26" s="95" t="str">
        <f t="shared" si="3"/>
        <v>Media</v>
      </c>
      <c r="Q26" s="96" t="str">
        <f t="shared" si="10"/>
        <v>Tomar medidas para llevar el Riesgo a Zona de Riesgo Aceptable. Reducir el Riesgo o Asumirlo</v>
      </c>
      <c r="R26" s="97">
        <f t="shared" si="9"/>
        <v>0.3</v>
      </c>
      <c r="S26" s="98">
        <f t="shared" ref="S26:S33" si="11">+N26*R26</f>
        <v>9</v>
      </c>
      <c r="T26" s="91" t="s">
        <v>249</v>
      </c>
      <c r="U26" s="91" t="s">
        <v>181</v>
      </c>
      <c r="V26" s="91" t="s">
        <v>182</v>
      </c>
      <c r="W26" s="91" t="s">
        <v>183</v>
      </c>
      <c r="X26" s="91" t="s">
        <v>228</v>
      </c>
      <c r="Y26" s="99">
        <f>IF(X26="OPTIMO",1,IF(X26="BUENO",0.8,IF(X26="ACEPTABLE",0.7,IF(X26="REGULAR",0.6,IF(X26="DEFICIENTE",0.5,0)))))</f>
        <v>0.7</v>
      </c>
      <c r="Z26" s="104" t="s">
        <v>229</v>
      </c>
      <c r="AA26" s="174" t="s">
        <v>250</v>
      </c>
      <c r="AB26" s="91" t="s">
        <v>526</v>
      </c>
      <c r="AC26" s="165"/>
      <c r="AD26" s="165"/>
      <c r="AE26" s="101" t="s">
        <v>251</v>
      </c>
      <c r="AF26" s="69"/>
      <c r="AG26" s="69"/>
      <c r="AH26" s="69"/>
      <c r="AI26" s="69"/>
      <c r="AW26" s="52" t="s">
        <v>193</v>
      </c>
    </row>
    <row r="27" spans="1:49" ht="79.5" customHeight="1" x14ac:dyDescent="0.2">
      <c r="A27" s="173" t="s">
        <v>222</v>
      </c>
      <c r="B27" s="79" t="s">
        <v>247</v>
      </c>
      <c r="C27" s="79" t="s">
        <v>497</v>
      </c>
      <c r="D27" s="91" t="s">
        <v>252</v>
      </c>
      <c r="E27" s="103" t="s">
        <v>253</v>
      </c>
      <c r="F27" s="167" t="s">
        <v>136</v>
      </c>
      <c r="G27" s="103" t="s">
        <v>220</v>
      </c>
      <c r="H27" s="164" t="s">
        <v>176</v>
      </c>
      <c r="I27" s="167" t="s">
        <v>236</v>
      </c>
      <c r="J27" s="167" t="s">
        <v>178</v>
      </c>
      <c r="K27" s="92">
        <v>2</v>
      </c>
      <c r="L27" s="164" t="s">
        <v>189</v>
      </c>
      <c r="M27" s="159">
        <f t="shared" si="8"/>
        <v>10</v>
      </c>
      <c r="N27" s="94">
        <f t="shared" si="1"/>
        <v>20</v>
      </c>
      <c r="O27" s="95" t="str">
        <f t="shared" si="2"/>
        <v>Moderado</v>
      </c>
      <c r="P27" s="95" t="str">
        <f t="shared" si="3"/>
        <v>Media</v>
      </c>
      <c r="Q27" s="96" t="str">
        <f t="shared" si="10"/>
        <v>Eliminar, disminuir o transferior riesgo aceptable</v>
      </c>
      <c r="R27" s="97">
        <f t="shared" si="9"/>
        <v>0.2</v>
      </c>
      <c r="S27" s="98">
        <f t="shared" si="11"/>
        <v>4</v>
      </c>
      <c r="T27" s="91" t="s">
        <v>254</v>
      </c>
      <c r="U27" s="91" t="s">
        <v>181</v>
      </c>
      <c r="V27" s="91" t="s">
        <v>182</v>
      </c>
      <c r="W27" s="91" t="s">
        <v>183</v>
      </c>
      <c r="X27" s="91" t="s">
        <v>228</v>
      </c>
      <c r="Y27" s="99">
        <f>IF(X27="OPTIMO",1,IF(X27="BUENO",0.8,IF(X27="ACEPTABLE",0.7,IF(X27="REGULAR",0.6,IF(X27="DEFICIENTE",0.5,0)))))</f>
        <v>0.7</v>
      </c>
      <c r="Z27" s="104" t="s">
        <v>229</v>
      </c>
      <c r="AA27" s="174" t="s">
        <v>250</v>
      </c>
      <c r="AB27" s="91" t="s">
        <v>527</v>
      </c>
      <c r="AC27" s="165"/>
      <c r="AD27" s="165"/>
      <c r="AE27" s="101" t="s">
        <v>255</v>
      </c>
      <c r="AF27" s="69"/>
      <c r="AG27" s="69"/>
      <c r="AH27" s="69"/>
      <c r="AI27" s="69"/>
      <c r="AW27" s="56" t="s">
        <v>61</v>
      </c>
    </row>
    <row r="28" spans="1:49" ht="79.5" customHeight="1" x14ac:dyDescent="0.2">
      <c r="A28" s="173" t="s">
        <v>222</v>
      </c>
      <c r="B28" s="79" t="s">
        <v>247</v>
      </c>
      <c r="C28" s="79" t="s">
        <v>497</v>
      </c>
      <c r="D28" s="91" t="s">
        <v>256</v>
      </c>
      <c r="E28" s="91" t="s">
        <v>248</v>
      </c>
      <c r="F28" s="164" t="s">
        <v>136</v>
      </c>
      <c r="G28" s="91" t="s">
        <v>175</v>
      </c>
      <c r="H28" s="164" t="s">
        <v>176</v>
      </c>
      <c r="I28" s="164" t="s">
        <v>236</v>
      </c>
      <c r="J28" s="164" t="s">
        <v>178</v>
      </c>
      <c r="K28" s="92">
        <v>2</v>
      </c>
      <c r="L28" s="164" t="s">
        <v>189</v>
      </c>
      <c r="M28" s="159">
        <f t="shared" si="8"/>
        <v>10</v>
      </c>
      <c r="N28" s="94">
        <f t="shared" si="1"/>
        <v>20</v>
      </c>
      <c r="O28" s="95" t="str">
        <f t="shared" si="2"/>
        <v>Moderado</v>
      </c>
      <c r="P28" s="95" t="str">
        <f t="shared" si="3"/>
        <v>Media</v>
      </c>
      <c r="Q28" s="96" t="str">
        <f t="shared" si="10"/>
        <v>Eliminar, disminuir o transferior riesgo aceptable</v>
      </c>
      <c r="R28" s="97">
        <f t="shared" si="9"/>
        <v>0.2</v>
      </c>
      <c r="S28" s="98">
        <f t="shared" si="11"/>
        <v>4</v>
      </c>
      <c r="T28" s="91" t="s">
        <v>254</v>
      </c>
      <c r="U28" s="91" t="s">
        <v>181</v>
      </c>
      <c r="V28" s="91" t="s">
        <v>182</v>
      </c>
      <c r="W28" s="91" t="s">
        <v>183</v>
      </c>
      <c r="X28" s="91" t="s">
        <v>228</v>
      </c>
      <c r="Y28" s="99">
        <f>IF(X28="OPTIMO",1,IF(X28="BUENO",0.8,IF(X28="ACEPTABLE",0.7,IF(X28="REGULAR",0.6,IF(X28="DEFICIENTE",0.5,0)))))</f>
        <v>0.7</v>
      </c>
      <c r="Z28" s="104" t="s">
        <v>229</v>
      </c>
      <c r="AA28" s="174" t="s">
        <v>250</v>
      </c>
      <c r="AB28" s="91" t="s">
        <v>527</v>
      </c>
      <c r="AC28" s="165"/>
      <c r="AD28" s="165"/>
      <c r="AE28" s="101" t="s">
        <v>255</v>
      </c>
      <c r="AF28" s="69"/>
      <c r="AG28" s="69"/>
      <c r="AH28" s="69"/>
      <c r="AI28" s="69"/>
      <c r="AW28" s="52" t="s">
        <v>257</v>
      </c>
    </row>
    <row r="29" spans="1:49" ht="110.25" customHeight="1" x14ac:dyDescent="0.2">
      <c r="A29" s="81" t="s">
        <v>222</v>
      </c>
      <c r="B29" s="79" t="s">
        <v>519</v>
      </c>
      <c r="C29" s="79" t="s">
        <v>498</v>
      </c>
      <c r="D29" s="105" t="s">
        <v>258</v>
      </c>
      <c r="E29" s="91" t="s">
        <v>259</v>
      </c>
      <c r="F29" s="164" t="s">
        <v>136</v>
      </c>
      <c r="G29" s="91" t="s">
        <v>260</v>
      </c>
      <c r="H29" s="164" t="s">
        <v>176</v>
      </c>
      <c r="I29" s="164" t="s">
        <v>188</v>
      </c>
      <c r="J29" s="164" t="s">
        <v>178</v>
      </c>
      <c r="K29" s="92">
        <v>2</v>
      </c>
      <c r="L29" s="164" t="s">
        <v>179</v>
      </c>
      <c r="M29" s="159">
        <f t="shared" si="8"/>
        <v>20</v>
      </c>
      <c r="N29" s="106">
        <f t="shared" si="1"/>
        <v>40</v>
      </c>
      <c r="O29" s="95" t="str">
        <f t="shared" si="2"/>
        <v>Importante</v>
      </c>
      <c r="P29" s="95" t="str">
        <f t="shared" si="3"/>
        <v>Media</v>
      </c>
      <c r="Q29" s="96" t="str">
        <f t="shared" si="10"/>
        <v>Tomar medidas para llevar el Riesgo a Zona de Riesgo Aceptable. Reducir el Riesgo o Asumirlo</v>
      </c>
      <c r="R29" s="97">
        <f>+N29/80</f>
        <v>0.5</v>
      </c>
      <c r="S29" s="98">
        <f t="shared" si="11"/>
        <v>20</v>
      </c>
      <c r="T29" s="91" t="s">
        <v>261</v>
      </c>
      <c r="U29" s="91" t="s">
        <v>443</v>
      </c>
      <c r="V29" s="91" t="s">
        <v>182</v>
      </c>
      <c r="W29" s="91" t="s">
        <v>183</v>
      </c>
      <c r="X29" s="91" t="s">
        <v>184</v>
      </c>
      <c r="Y29" s="99">
        <f>IF(X29="OPTIMO",1,IF(X29="BUENO",0.8,IF(X29="ACEPTABLE",0.7,IF(X29="REGULAR",0.6,IF(X29="DEFICIENTE",0.5,0)))))</f>
        <v>0.8</v>
      </c>
      <c r="Z29" s="104" t="s">
        <v>229</v>
      </c>
      <c r="AA29" s="174" t="s">
        <v>528</v>
      </c>
      <c r="AB29" s="91" t="s">
        <v>529</v>
      </c>
      <c r="AC29" s="165"/>
      <c r="AD29" s="165"/>
      <c r="AE29" s="101" t="s">
        <v>530</v>
      </c>
      <c r="AF29" s="69"/>
      <c r="AG29" s="69"/>
      <c r="AH29" s="69"/>
      <c r="AI29" s="69"/>
      <c r="AW29" s="52"/>
    </row>
    <row r="30" spans="1:49" ht="79.5" customHeight="1" x14ac:dyDescent="0.2">
      <c r="A30" s="81" t="s">
        <v>222</v>
      </c>
      <c r="B30" s="79" t="s">
        <v>519</v>
      </c>
      <c r="C30" s="79" t="s">
        <v>499</v>
      </c>
      <c r="D30" s="91" t="s">
        <v>262</v>
      </c>
      <c r="E30" s="91" t="s">
        <v>263</v>
      </c>
      <c r="F30" s="164" t="s">
        <v>136</v>
      </c>
      <c r="G30" s="91" t="s">
        <v>264</v>
      </c>
      <c r="H30" s="164" t="s">
        <v>218</v>
      </c>
      <c r="I30" s="164" t="s">
        <v>196</v>
      </c>
      <c r="J30" s="164" t="s">
        <v>178</v>
      </c>
      <c r="K30" s="92">
        <v>2</v>
      </c>
      <c r="L30" s="164" t="s">
        <v>189</v>
      </c>
      <c r="M30" s="159">
        <f t="shared" si="8"/>
        <v>10</v>
      </c>
      <c r="N30" s="94">
        <f t="shared" si="1"/>
        <v>20</v>
      </c>
      <c r="O30" s="95" t="str">
        <f t="shared" si="2"/>
        <v>Moderado</v>
      </c>
      <c r="P30" s="95" t="str">
        <f t="shared" si="3"/>
        <v>Media</v>
      </c>
      <c r="Q30" s="96" t="str">
        <f t="shared" si="10"/>
        <v>Eliminar, disminuir o transferior riesgo aceptable</v>
      </c>
      <c r="R30" s="97">
        <f>+N30/80</f>
        <v>0.25</v>
      </c>
      <c r="S30" s="98">
        <f t="shared" si="11"/>
        <v>5</v>
      </c>
      <c r="T30" s="91" t="s">
        <v>265</v>
      </c>
      <c r="U30" s="91" t="s">
        <v>181</v>
      </c>
      <c r="V30" s="91" t="s">
        <v>182</v>
      </c>
      <c r="W30" s="91" t="s">
        <v>183</v>
      </c>
      <c r="X30" s="91" t="s">
        <v>228</v>
      </c>
      <c r="Y30" s="99">
        <f t="shared" ref="Y30:Y31" si="12">IF(X30="OPTIMO",1,IF(X30="BUENO",0.8,IF(X30="ACEPTABLE",0.7,IF(X30="REGULAR",0.6,IF(X30="DEFICIENTE",0.5,0)))))</f>
        <v>0.7</v>
      </c>
      <c r="Z30" s="104" t="s">
        <v>229</v>
      </c>
      <c r="AA30" s="174" t="s">
        <v>250</v>
      </c>
      <c r="AB30" s="91" t="s">
        <v>266</v>
      </c>
      <c r="AC30" s="165"/>
      <c r="AD30" s="165"/>
      <c r="AE30" s="101" t="s">
        <v>267</v>
      </c>
      <c r="AF30" s="69"/>
      <c r="AG30" s="69"/>
      <c r="AH30" s="69"/>
      <c r="AI30" s="69"/>
      <c r="AW30" s="52"/>
    </row>
    <row r="31" spans="1:49" ht="79.5" customHeight="1" x14ac:dyDescent="0.2">
      <c r="A31" s="81" t="s">
        <v>222</v>
      </c>
      <c r="B31" s="79" t="s">
        <v>519</v>
      </c>
      <c r="C31" s="79" t="s">
        <v>499</v>
      </c>
      <c r="D31" s="91" t="s">
        <v>268</v>
      </c>
      <c r="E31" s="91" t="s">
        <v>269</v>
      </c>
      <c r="F31" s="164" t="s">
        <v>136</v>
      </c>
      <c r="G31" s="91" t="s">
        <v>264</v>
      </c>
      <c r="H31" s="164" t="s">
        <v>218</v>
      </c>
      <c r="I31" s="164" t="s">
        <v>188</v>
      </c>
      <c r="J31" s="164" t="s">
        <v>178</v>
      </c>
      <c r="K31" s="92">
        <v>2</v>
      </c>
      <c r="L31" s="164" t="s">
        <v>189</v>
      </c>
      <c r="M31" s="159">
        <f t="shared" si="8"/>
        <v>10</v>
      </c>
      <c r="N31" s="94">
        <f t="shared" si="1"/>
        <v>20</v>
      </c>
      <c r="O31" s="95" t="str">
        <f t="shared" si="2"/>
        <v>Moderado</v>
      </c>
      <c r="P31" s="95" t="str">
        <f t="shared" si="3"/>
        <v>Media</v>
      </c>
      <c r="Q31" s="96" t="str">
        <f t="shared" si="10"/>
        <v>Eliminar, disminuir o transferior riesgo aceptable</v>
      </c>
      <c r="R31" s="97">
        <f>+N31/80</f>
        <v>0.25</v>
      </c>
      <c r="S31" s="98">
        <f t="shared" si="11"/>
        <v>5</v>
      </c>
      <c r="T31" s="91" t="s">
        <v>270</v>
      </c>
      <c r="U31" s="91" t="s">
        <v>443</v>
      </c>
      <c r="V31" s="91" t="s">
        <v>364</v>
      </c>
      <c r="W31" s="91" t="s">
        <v>183</v>
      </c>
      <c r="X31" s="91" t="s">
        <v>184</v>
      </c>
      <c r="Y31" s="99">
        <f t="shared" si="12"/>
        <v>0.8</v>
      </c>
      <c r="Z31" s="104" t="s">
        <v>229</v>
      </c>
      <c r="AA31" s="174" t="s">
        <v>531</v>
      </c>
      <c r="AB31" s="91" t="s">
        <v>529</v>
      </c>
      <c r="AC31" s="165"/>
      <c r="AD31" s="165"/>
      <c r="AE31" s="101" t="s">
        <v>532</v>
      </c>
      <c r="AF31" s="69"/>
      <c r="AG31" s="69"/>
      <c r="AH31" s="69"/>
      <c r="AI31" s="69"/>
      <c r="AW31" s="52"/>
    </row>
    <row r="32" spans="1:49" ht="79.5" customHeight="1" x14ac:dyDescent="0.2">
      <c r="A32" s="81" t="s">
        <v>271</v>
      </c>
      <c r="B32" s="79" t="s">
        <v>272</v>
      </c>
      <c r="C32" s="79" t="s">
        <v>500</v>
      </c>
      <c r="D32" s="91" t="s">
        <v>273</v>
      </c>
      <c r="E32" s="91" t="s">
        <v>274</v>
      </c>
      <c r="F32" s="164" t="s">
        <v>136</v>
      </c>
      <c r="G32" s="91" t="s">
        <v>264</v>
      </c>
      <c r="H32" s="164" t="s">
        <v>199</v>
      </c>
      <c r="I32" s="164" t="s">
        <v>196</v>
      </c>
      <c r="J32" s="164" t="s">
        <v>178</v>
      </c>
      <c r="K32" s="92">
        <v>2</v>
      </c>
      <c r="L32" s="164" t="s">
        <v>189</v>
      </c>
      <c r="M32" s="159">
        <f t="shared" si="8"/>
        <v>10</v>
      </c>
      <c r="N32" s="94">
        <f t="shared" si="1"/>
        <v>20</v>
      </c>
      <c r="O32" s="95" t="str">
        <f t="shared" si="2"/>
        <v>Moderado</v>
      </c>
      <c r="P32" s="95" t="str">
        <f t="shared" si="3"/>
        <v>Media</v>
      </c>
      <c r="Q32" s="96" t="str">
        <f t="shared" si="10"/>
        <v>Eliminar, disminuir o transferior riesgo aceptable</v>
      </c>
      <c r="R32" s="97">
        <f>+N32/605</f>
        <v>3.3057851239669422E-2</v>
      </c>
      <c r="S32" s="98">
        <f t="shared" si="11"/>
        <v>0.66115702479338845</v>
      </c>
      <c r="T32" s="91" t="s">
        <v>275</v>
      </c>
      <c r="U32" s="91" t="s">
        <v>181</v>
      </c>
      <c r="V32" s="91" t="s">
        <v>182</v>
      </c>
      <c r="W32" s="91" t="s">
        <v>183</v>
      </c>
      <c r="X32" s="91" t="s">
        <v>228</v>
      </c>
      <c r="Y32" s="99">
        <f>IF(X32="OPTIMO",1,IF(X32="BUENO",0.8,IF(X32="ACEPTABLE",0.7,IF(X32="REGULAR",0.6,IF(X32="DEFICIENTE",0.5,0)))))</f>
        <v>0.7</v>
      </c>
      <c r="Z32" s="104" t="s">
        <v>229</v>
      </c>
      <c r="AA32" s="174" t="s">
        <v>250</v>
      </c>
      <c r="AB32" s="91" t="s">
        <v>533</v>
      </c>
      <c r="AC32" s="165"/>
      <c r="AD32" s="165"/>
      <c r="AE32" s="101" t="s">
        <v>276</v>
      </c>
      <c r="AF32" s="69"/>
      <c r="AG32" s="69"/>
      <c r="AH32" s="69"/>
      <c r="AI32" s="69"/>
      <c r="AW32" s="52"/>
    </row>
    <row r="33" spans="1:49" ht="79.5" customHeight="1" x14ac:dyDescent="0.2">
      <c r="A33" s="81" t="s">
        <v>271</v>
      </c>
      <c r="B33" s="79" t="s">
        <v>272</v>
      </c>
      <c r="C33" s="79" t="s">
        <v>501</v>
      </c>
      <c r="D33" s="91" t="s">
        <v>277</v>
      </c>
      <c r="E33" s="91" t="s">
        <v>195</v>
      </c>
      <c r="F33" s="164" t="s">
        <v>136</v>
      </c>
      <c r="G33" s="103" t="s">
        <v>220</v>
      </c>
      <c r="H33" s="164" t="s">
        <v>176</v>
      </c>
      <c r="I33" s="164" t="s">
        <v>196</v>
      </c>
      <c r="J33" s="164" t="s">
        <v>178</v>
      </c>
      <c r="K33" s="92">
        <v>2</v>
      </c>
      <c r="L33" s="164" t="s">
        <v>179</v>
      </c>
      <c r="M33" s="159">
        <f t="shared" si="8"/>
        <v>20</v>
      </c>
      <c r="N33" s="94">
        <f t="shared" si="1"/>
        <v>40</v>
      </c>
      <c r="O33" s="95" t="str">
        <f t="shared" si="2"/>
        <v>Importante</v>
      </c>
      <c r="P33" s="95" t="str">
        <f t="shared" si="3"/>
        <v>Media</v>
      </c>
      <c r="Q33" s="96" t="s">
        <v>226</v>
      </c>
      <c r="R33" s="97">
        <f>+N33/605</f>
        <v>6.6115702479338845E-2</v>
      </c>
      <c r="S33" s="98">
        <f t="shared" si="11"/>
        <v>2.6446280991735538</v>
      </c>
      <c r="T33" s="91" t="s">
        <v>240</v>
      </c>
      <c r="U33" s="91" t="s">
        <v>181</v>
      </c>
      <c r="V33" s="91" t="s">
        <v>182</v>
      </c>
      <c r="W33" s="91" t="s">
        <v>183</v>
      </c>
      <c r="X33" s="91" t="s">
        <v>228</v>
      </c>
      <c r="Y33" s="99">
        <f>IF(X33="OPTIMO",1,IF(X33="BUENO",0.8,IF(X33="ACEPTABLE",0.7,IF(X33="REGULAR",0.6,IF(X33="DEFICIENTE",0.5,0)))))</f>
        <v>0.7</v>
      </c>
      <c r="Z33" s="104" t="s">
        <v>229</v>
      </c>
      <c r="AA33" s="167" t="s">
        <v>241</v>
      </c>
      <c r="AB33" s="167" t="s">
        <v>534</v>
      </c>
      <c r="AC33" s="165"/>
      <c r="AD33" s="165"/>
      <c r="AE33" s="168" t="s">
        <v>242</v>
      </c>
      <c r="AF33" s="69"/>
      <c r="AG33" s="69"/>
      <c r="AH33" s="69"/>
      <c r="AI33" s="69"/>
      <c r="AW33" s="52" t="s">
        <v>243</v>
      </c>
    </row>
    <row r="34" spans="1:49" ht="90" customHeight="1" x14ac:dyDescent="0.2">
      <c r="A34" s="81" t="s">
        <v>271</v>
      </c>
      <c r="B34" s="79" t="s">
        <v>272</v>
      </c>
      <c r="C34" s="79" t="s">
        <v>518</v>
      </c>
      <c r="D34" s="91" t="s">
        <v>278</v>
      </c>
      <c r="E34" s="91" t="s">
        <v>279</v>
      </c>
      <c r="F34" s="164" t="s">
        <v>136</v>
      </c>
      <c r="G34" s="91" t="s">
        <v>535</v>
      </c>
      <c r="H34" s="164" t="s">
        <v>218</v>
      </c>
      <c r="I34" s="164" t="s">
        <v>177</v>
      </c>
      <c r="J34" s="164" t="s">
        <v>200</v>
      </c>
      <c r="K34" s="92">
        <f>IF(J34="ALTA",3,IF(J34="MEDIA",2,IF(J34="BAJA",1)))</f>
        <v>1</v>
      </c>
      <c r="L34" s="164" t="s">
        <v>179</v>
      </c>
      <c r="M34" s="159">
        <f t="shared" si="8"/>
        <v>20</v>
      </c>
      <c r="N34" s="94">
        <f t="shared" si="1"/>
        <v>20</v>
      </c>
      <c r="O34" s="95" t="str">
        <f t="shared" si="2"/>
        <v>Moderado</v>
      </c>
      <c r="P34" s="95" t="str">
        <f t="shared" si="3"/>
        <v>Media</v>
      </c>
      <c r="Q34" s="96" t="str">
        <f t="shared" ref="Q34:Q35" si="13">IF(O34="Aceptable","Asumirlo, aceptarlo y no hacer acciones de mejora",IF(O34="Moderado","Eliminar, disminuir o transferior riesgo aceptable",IF(O34="Inaceptable","Eliminar el Riesgo, implementar  controles de prevención para reducir la probabilidad del Riesgo o Medidas de Protección para reducir el impacto; Compartir o transferir el riesgo si es posible. Planes de Contingencia",IF(O34="Tolerable","Tomar medidas para llevar el Riesgo a Zona de Riesgo Aceptable. Reducir el Riesgo o Asumirlo",IF(O34="Importante","Tomar medidas para llevar el Riesgo a Zona de Riesgo Aceptable. Reducir el Riesgo o Asumirlo",1)))))</f>
        <v>Eliminar, disminuir o transferior riesgo aceptable</v>
      </c>
      <c r="R34" s="97">
        <f t="shared" ref="R34:R53" si="14">+N34/605</f>
        <v>3.3057851239669422E-2</v>
      </c>
      <c r="S34" s="98">
        <f t="shared" ref="S34:S40" si="15">+N34*R34</f>
        <v>0.66115702479338845</v>
      </c>
      <c r="T34" s="91" t="s">
        <v>536</v>
      </c>
      <c r="U34" s="91" t="s">
        <v>181</v>
      </c>
      <c r="V34" s="91" t="s">
        <v>182</v>
      </c>
      <c r="W34" s="91" t="s">
        <v>183</v>
      </c>
      <c r="X34" s="91" t="s">
        <v>228</v>
      </c>
      <c r="Y34" s="99">
        <f t="shared" ref="Y34:Y38" si="16">IF(X34="OPTIMO",1,IF(X34="BUENO",0.8,IF(X34="ACEPTABLE",0.7,IF(X34="REGULAR",0.6,IF(X34="DEFICIENTE",0.5,0)))))</f>
        <v>0.7</v>
      </c>
      <c r="Z34" s="104" t="s">
        <v>229</v>
      </c>
      <c r="AA34" s="91" t="s">
        <v>280</v>
      </c>
      <c r="AB34" s="91" t="s">
        <v>534</v>
      </c>
      <c r="AC34" s="165"/>
      <c r="AD34" s="165"/>
      <c r="AE34" s="101" t="s">
        <v>281</v>
      </c>
      <c r="AF34" s="69"/>
      <c r="AG34" s="69"/>
      <c r="AH34" s="69"/>
      <c r="AI34" s="69"/>
      <c r="AW34" s="52" t="s">
        <v>193</v>
      </c>
    </row>
    <row r="35" spans="1:49" ht="79.5" customHeight="1" x14ac:dyDescent="0.2">
      <c r="A35" s="81" t="s">
        <v>271</v>
      </c>
      <c r="B35" s="79" t="s">
        <v>272</v>
      </c>
      <c r="C35" s="79" t="s">
        <v>518</v>
      </c>
      <c r="D35" s="91" t="s">
        <v>282</v>
      </c>
      <c r="E35" s="91" t="s">
        <v>283</v>
      </c>
      <c r="F35" s="164" t="s">
        <v>137</v>
      </c>
      <c r="G35" s="91" t="s">
        <v>284</v>
      </c>
      <c r="H35" s="164" t="s">
        <v>218</v>
      </c>
      <c r="I35" s="164" t="s">
        <v>177</v>
      </c>
      <c r="J35" s="164" t="s">
        <v>200</v>
      </c>
      <c r="K35" s="92">
        <f>IF(J35="ALTA",3,IF(J35="MEDIA",2,IF(J35="BAJA",1)))</f>
        <v>1</v>
      </c>
      <c r="L35" s="164" t="s">
        <v>179</v>
      </c>
      <c r="M35" s="159">
        <f t="shared" si="8"/>
        <v>20</v>
      </c>
      <c r="N35" s="94">
        <f t="shared" si="1"/>
        <v>20</v>
      </c>
      <c r="O35" s="95" t="str">
        <f t="shared" si="2"/>
        <v>Moderado</v>
      </c>
      <c r="P35" s="95" t="str">
        <f t="shared" si="3"/>
        <v>Media</v>
      </c>
      <c r="Q35" s="96" t="str">
        <f t="shared" si="13"/>
        <v>Eliminar, disminuir o transferior riesgo aceptable</v>
      </c>
      <c r="R35" s="97">
        <f t="shared" si="14"/>
        <v>3.3057851239669422E-2</v>
      </c>
      <c r="S35" s="98">
        <f t="shared" si="15"/>
        <v>0.66115702479338845</v>
      </c>
      <c r="T35" s="91" t="s">
        <v>285</v>
      </c>
      <c r="U35" s="91" t="s">
        <v>181</v>
      </c>
      <c r="V35" s="91" t="s">
        <v>182</v>
      </c>
      <c r="W35" s="91" t="s">
        <v>183</v>
      </c>
      <c r="X35" s="91" t="s">
        <v>228</v>
      </c>
      <c r="Y35" s="99">
        <f t="shared" si="16"/>
        <v>0.7</v>
      </c>
      <c r="Z35" s="104" t="s">
        <v>229</v>
      </c>
      <c r="AA35" s="91" t="s">
        <v>286</v>
      </c>
      <c r="AB35" s="91" t="s">
        <v>534</v>
      </c>
      <c r="AC35" s="165"/>
      <c r="AD35" s="165"/>
      <c r="AE35" s="101" t="s">
        <v>287</v>
      </c>
      <c r="AF35" s="69"/>
      <c r="AG35" s="69"/>
      <c r="AH35" s="69"/>
      <c r="AI35" s="69"/>
      <c r="AW35" s="52" t="s">
        <v>257</v>
      </c>
    </row>
    <row r="36" spans="1:49" ht="120" customHeight="1" x14ac:dyDescent="0.2">
      <c r="A36" s="81" t="s">
        <v>271</v>
      </c>
      <c r="B36" s="79" t="s">
        <v>272</v>
      </c>
      <c r="C36" s="79" t="s">
        <v>518</v>
      </c>
      <c r="D36" s="91" t="s">
        <v>288</v>
      </c>
      <c r="E36" s="91" t="s">
        <v>289</v>
      </c>
      <c r="F36" s="164" t="s">
        <v>136</v>
      </c>
      <c r="G36" s="91" t="s">
        <v>290</v>
      </c>
      <c r="H36" s="164" t="s">
        <v>199</v>
      </c>
      <c r="I36" s="167" t="s">
        <v>236</v>
      </c>
      <c r="J36" s="164" t="s">
        <v>178</v>
      </c>
      <c r="K36" s="92">
        <v>2</v>
      </c>
      <c r="L36" s="164" t="s">
        <v>189</v>
      </c>
      <c r="M36" s="159">
        <f t="shared" si="8"/>
        <v>10</v>
      </c>
      <c r="N36" s="94">
        <f t="shared" si="1"/>
        <v>20</v>
      </c>
      <c r="O36" s="95" t="str">
        <f t="shared" si="2"/>
        <v>Moderado</v>
      </c>
      <c r="P36" s="95" t="str">
        <f t="shared" si="3"/>
        <v>Media</v>
      </c>
      <c r="Q36" s="96" t="s">
        <v>226</v>
      </c>
      <c r="R36" s="97">
        <f t="shared" si="14"/>
        <v>3.3057851239669422E-2</v>
      </c>
      <c r="S36" s="98">
        <f t="shared" si="15"/>
        <v>0.66115702479338845</v>
      </c>
      <c r="T36" s="91" t="s">
        <v>291</v>
      </c>
      <c r="U36" s="91" t="s">
        <v>181</v>
      </c>
      <c r="V36" s="91" t="s">
        <v>182</v>
      </c>
      <c r="W36" s="91" t="s">
        <v>183</v>
      </c>
      <c r="X36" s="91" t="s">
        <v>228</v>
      </c>
      <c r="Y36" s="99">
        <f t="shared" si="16"/>
        <v>0.7</v>
      </c>
      <c r="Z36" s="104" t="s">
        <v>229</v>
      </c>
      <c r="AA36" s="167" t="s">
        <v>241</v>
      </c>
      <c r="AB36" s="167" t="s">
        <v>534</v>
      </c>
      <c r="AC36" s="165"/>
      <c r="AD36" s="165"/>
      <c r="AE36" s="101" t="s">
        <v>292</v>
      </c>
      <c r="AF36" s="69"/>
      <c r="AG36" s="69"/>
      <c r="AH36" s="69"/>
      <c r="AI36" s="69"/>
      <c r="AW36" s="56"/>
    </row>
    <row r="37" spans="1:49" ht="120" customHeight="1" x14ac:dyDescent="0.2">
      <c r="A37" s="81" t="s">
        <v>271</v>
      </c>
      <c r="B37" s="79" t="s">
        <v>272</v>
      </c>
      <c r="C37" s="79" t="s">
        <v>518</v>
      </c>
      <c r="D37" s="91" t="s">
        <v>293</v>
      </c>
      <c r="E37" s="91" t="s">
        <v>289</v>
      </c>
      <c r="F37" s="164" t="s">
        <v>136</v>
      </c>
      <c r="G37" s="91" t="s">
        <v>290</v>
      </c>
      <c r="H37" s="164" t="s">
        <v>199</v>
      </c>
      <c r="I37" s="167" t="s">
        <v>236</v>
      </c>
      <c r="J37" s="164" t="s">
        <v>178</v>
      </c>
      <c r="K37" s="92">
        <v>2</v>
      </c>
      <c r="L37" s="164" t="s">
        <v>189</v>
      </c>
      <c r="M37" s="159">
        <f t="shared" si="8"/>
        <v>10</v>
      </c>
      <c r="N37" s="94">
        <f t="shared" si="1"/>
        <v>20</v>
      </c>
      <c r="O37" s="95" t="str">
        <f t="shared" si="2"/>
        <v>Moderado</v>
      </c>
      <c r="P37" s="95" t="str">
        <f t="shared" si="3"/>
        <v>Media</v>
      </c>
      <c r="Q37" s="96" t="s">
        <v>226</v>
      </c>
      <c r="R37" s="97">
        <f t="shared" si="14"/>
        <v>3.3057851239669422E-2</v>
      </c>
      <c r="S37" s="98">
        <f t="shared" si="15"/>
        <v>0.66115702479338845</v>
      </c>
      <c r="T37" s="91" t="s">
        <v>291</v>
      </c>
      <c r="U37" s="91" t="s">
        <v>181</v>
      </c>
      <c r="V37" s="91" t="s">
        <v>182</v>
      </c>
      <c r="W37" s="91" t="s">
        <v>183</v>
      </c>
      <c r="X37" s="91" t="s">
        <v>228</v>
      </c>
      <c r="Y37" s="99">
        <f t="shared" si="16"/>
        <v>0.7</v>
      </c>
      <c r="Z37" s="104" t="s">
        <v>229</v>
      </c>
      <c r="AA37" s="167" t="s">
        <v>241</v>
      </c>
      <c r="AB37" s="167" t="s">
        <v>534</v>
      </c>
      <c r="AC37" s="165"/>
      <c r="AD37" s="165"/>
      <c r="AE37" s="101" t="s">
        <v>294</v>
      </c>
      <c r="AF37" s="69"/>
      <c r="AG37" s="69"/>
      <c r="AH37" s="69"/>
      <c r="AI37" s="69"/>
      <c r="AW37" s="56"/>
    </row>
    <row r="38" spans="1:49" ht="120" customHeight="1" x14ac:dyDescent="0.2">
      <c r="A38" s="81" t="s">
        <v>271</v>
      </c>
      <c r="B38" s="79" t="s">
        <v>272</v>
      </c>
      <c r="C38" s="79" t="s">
        <v>518</v>
      </c>
      <c r="D38" s="91" t="s">
        <v>295</v>
      </c>
      <c r="E38" s="91" t="s">
        <v>289</v>
      </c>
      <c r="F38" s="164" t="s">
        <v>136</v>
      </c>
      <c r="G38" s="91" t="s">
        <v>290</v>
      </c>
      <c r="H38" s="164" t="s">
        <v>199</v>
      </c>
      <c r="I38" s="167" t="s">
        <v>236</v>
      </c>
      <c r="J38" s="164" t="s">
        <v>178</v>
      </c>
      <c r="K38" s="92">
        <v>2</v>
      </c>
      <c r="L38" s="164" t="s">
        <v>189</v>
      </c>
      <c r="M38" s="159">
        <f t="shared" si="8"/>
        <v>10</v>
      </c>
      <c r="N38" s="94">
        <f t="shared" si="1"/>
        <v>20</v>
      </c>
      <c r="O38" s="95" t="str">
        <f t="shared" si="2"/>
        <v>Moderado</v>
      </c>
      <c r="P38" s="95" t="str">
        <f t="shared" si="3"/>
        <v>Media</v>
      </c>
      <c r="Q38" s="96" t="s">
        <v>226</v>
      </c>
      <c r="R38" s="97">
        <f t="shared" si="14"/>
        <v>3.3057851239669422E-2</v>
      </c>
      <c r="S38" s="98">
        <f t="shared" si="15"/>
        <v>0.66115702479338845</v>
      </c>
      <c r="T38" s="91" t="s">
        <v>296</v>
      </c>
      <c r="U38" s="91" t="s">
        <v>181</v>
      </c>
      <c r="V38" s="91" t="s">
        <v>182</v>
      </c>
      <c r="W38" s="91" t="s">
        <v>183</v>
      </c>
      <c r="X38" s="91" t="s">
        <v>228</v>
      </c>
      <c r="Y38" s="99">
        <f t="shared" si="16"/>
        <v>0.7</v>
      </c>
      <c r="Z38" s="104" t="s">
        <v>229</v>
      </c>
      <c r="AA38" s="167" t="s">
        <v>241</v>
      </c>
      <c r="AB38" s="167" t="s">
        <v>534</v>
      </c>
      <c r="AC38" s="165"/>
      <c r="AD38" s="165"/>
      <c r="AE38" s="101" t="s">
        <v>297</v>
      </c>
      <c r="AF38" s="69"/>
      <c r="AG38" s="69"/>
      <c r="AH38" s="69"/>
      <c r="AI38" s="69"/>
      <c r="AW38" s="56"/>
    </row>
    <row r="39" spans="1:49" ht="79.5" customHeight="1" x14ac:dyDescent="0.2">
      <c r="A39" s="81" t="s">
        <v>271</v>
      </c>
      <c r="B39" s="79" t="s">
        <v>272</v>
      </c>
      <c r="C39" s="79" t="s">
        <v>502</v>
      </c>
      <c r="D39" s="91" t="s">
        <v>298</v>
      </c>
      <c r="E39" s="91" t="s">
        <v>299</v>
      </c>
      <c r="F39" s="164" t="s">
        <v>136</v>
      </c>
      <c r="G39" s="91" t="s">
        <v>300</v>
      </c>
      <c r="H39" s="164" t="s">
        <v>218</v>
      </c>
      <c r="I39" s="164" t="s">
        <v>177</v>
      </c>
      <c r="J39" s="164" t="s">
        <v>178</v>
      </c>
      <c r="K39" s="92">
        <v>2</v>
      </c>
      <c r="L39" s="164" t="s">
        <v>179</v>
      </c>
      <c r="M39" s="159">
        <f t="shared" si="8"/>
        <v>20</v>
      </c>
      <c r="N39" s="94">
        <f t="shared" si="1"/>
        <v>40</v>
      </c>
      <c r="O39" s="95" t="str">
        <f t="shared" si="2"/>
        <v>Importante</v>
      </c>
      <c r="P39" s="95" t="str">
        <f t="shared" si="3"/>
        <v>Media</v>
      </c>
      <c r="Q39" s="96" t="s">
        <v>226</v>
      </c>
      <c r="R39" s="97">
        <f t="shared" si="14"/>
        <v>6.6115702479338845E-2</v>
      </c>
      <c r="S39" s="98">
        <f t="shared" si="15"/>
        <v>2.6446280991735538</v>
      </c>
      <c r="T39" s="91" t="s">
        <v>240</v>
      </c>
      <c r="U39" s="91" t="s">
        <v>181</v>
      </c>
      <c r="V39" s="91" t="s">
        <v>182</v>
      </c>
      <c r="W39" s="91" t="s">
        <v>183</v>
      </c>
      <c r="X39" s="91" t="s">
        <v>228</v>
      </c>
      <c r="Y39" s="99">
        <f>IF(X39="OPTIMO",1,IF(X39="BUENO",0.8,IF(X39="ACEPTABLE",0.7,IF(X39="REGULAR",0.6,IF(X39="DEFICIENTE",0.5,0)))))</f>
        <v>0.7</v>
      </c>
      <c r="Z39" s="104" t="s">
        <v>229</v>
      </c>
      <c r="AA39" s="167" t="s">
        <v>241</v>
      </c>
      <c r="AB39" s="167" t="s">
        <v>534</v>
      </c>
      <c r="AC39" s="165"/>
      <c r="AD39" s="165"/>
      <c r="AE39" s="168" t="s">
        <v>242</v>
      </c>
      <c r="AF39" s="69"/>
      <c r="AG39" s="69"/>
      <c r="AH39" s="69"/>
      <c r="AI39" s="69"/>
      <c r="AW39" s="52" t="s">
        <v>243</v>
      </c>
    </row>
    <row r="40" spans="1:49" ht="79.5" customHeight="1" x14ac:dyDescent="0.2">
      <c r="A40" s="81" t="s">
        <v>271</v>
      </c>
      <c r="B40" s="79" t="s">
        <v>272</v>
      </c>
      <c r="C40" s="79" t="s">
        <v>502</v>
      </c>
      <c r="D40" s="91" t="s">
        <v>298</v>
      </c>
      <c r="E40" s="91" t="s">
        <v>195</v>
      </c>
      <c r="F40" s="164" t="s">
        <v>136</v>
      </c>
      <c r="G40" s="103" t="s">
        <v>220</v>
      </c>
      <c r="H40" s="164" t="s">
        <v>176</v>
      </c>
      <c r="I40" s="167" t="s">
        <v>236</v>
      </c>
      <c r="J40" s="164" t="s">
        <v>178</v>
      </c>
      <c r="K40" s="92">
        <v>2</v>
      </c>
      <c r="L40" s="164" t="s">
        <v>179</v>
      </c>
      <c r="M40" s="159">
        <f t="shared" si="8"/>
        <v>20</v>
      </c>
      <c r="N40" s="94">
        <f t="shared" si="1"/>
        <v>40</v>
      </c>
      <c r="O40" s="95" t="str">
        <f t="shared" si="2"/>
        <v>Importante</v>
      </c>
      <c r="P40" s="95" t="str">
        <f t="shared" si="3"/>
        <v>Media</v>
      </c>
      <c r="Q40" s="96" t="s">
        <v>226</v>
      </c>
      <c r="R40" s="97">
        <f t="shared" si="14"/>
        <v>6.6115702479338845E-2</v>
      </c>
      <c r="S40" s="98">
        <f t="shared" si="15"/>
        <v>2.6446280991735538</v>
      </c>
      <c r="T40" s="91" t="s">
        <v>240</v>
      </c>
      <c r="U40" s="91" t="s">
        <v>181</v>
      </c>
      <c r="V40" s="91" t="s">
        <v>182</v>
      </c>
      <c r="W40" s="91" t="s">
        <v>183</v>
      </c>
      <c r="X40" s="91" t="s">
        <v>228</v>
      </c>
      <c r="Y40" s="99">
        <f>IF(X40="OPTIMO",1,IF(X40="BUENO",0.8,IF(X40="ACEPTABLE",0.7,IF(X40="REGULAR",0.6,IF(X40="DEFICIENTE",0.5,0)))))</f>
        <v>0.7</v>
      </c>
      <c r="Z40" s="104" t="s">
        <v>229</v>
      </c>
      <c r="AA40" s="167" t="s">
        <v>241</v>
      </c>
      <c r="AB40" s="167" t="s">
        <v>534</v>
      </c>
      <c r="AC40" s="165"/>
      <c r="AD40" s="165"/>
      <c r="AE40" s="168" t="s">
        <v>242</v>
      </c>
      <c r="AF40" s="69"/>
      <c r="AG40" s="69"/>
      <c r="AH40" s="69"/>
      <c r="AI40" s="69"/>
      <c r="AW40" s="52" t="s">
        <v>243</v>
      </c>
    </row>
    <row r="41" spans="1:49" ht="79.5" customHeight="1" x14ac:dyDescent="0.2">
      <c r="A41" s="81" t="s">
        <v>271</v>
      </c>
      <c r="B41" s="79" t="s">
        <v>272</v>
      </c>
      <c r="C41" s="79" t="s">
        <v>494</v>
      </c>
      <c r="D41" s="91" t="s">
        <v>301</v>
      </c>
      <c r="E41" s="91" t="s">
        <v>289</v>
      </c>
      <c r="F41" s="164" t="s">
        <v>137</v>
      </c>
      <c r="G41" s="91" t="s">
        <v>175</v>
      </c>
      <c r="H41" s="164" t="s">
        <v>257</v>
      </c>
      <c r="I41" s="164" t="s">
        <v>302</v>
      </c>
      <c r="J41" s="164" t="s">
        <v>178</v>
      </c>
      <c r="K41" s="92">
        <v>2</v>
      </c>
      <c r="L41" s="164" t="s">
        <v>189</v>
      </c>
      <c r="M41" s="159">
        <f t="shared" si="8"/>
        <v>10</v>
      </c>
      <c r="N41" s="94">
        <f>+K41*M41</f>
        <v>20</v>
      </c>
      <c r="O41" s="95" t="str">
        <f>IF(N41=5,"Aceptable",IF(N41=10,"Tolerable",IF(N41=15,"Moderado",IF(N41=20,"Moderado",IF(N41=40,"Importante",IF(N41=30,"Importante",IF(N41=60,"Inaceptable")))))))</f>
        <v>Moderado</v>
      </c>
      <c r="P41" s="95" t="str">
        <f>IF(N41=5,"Alta",IF(N41=10,"Alta",IF(N41=15,"Media",IF(N41=20,"Media",IF(N41=40,"Media",IF(N41=30,"Media",IF(N41=60,"Alta")))))))</f>
        <v>Media</v>
      </c>
      <c r="Q41" s="96" t="str">
        <f>IF(O41="Aceptable","Asumirlo, aceptarlo y no hacer acciones de mejora",IF(O41="Moderado","Eliminar, disminuir o transferior riesgo aceptable",IF(O41="Inaceptable","Eliminar el Riesgo, implementar  controles de prevención para reducir la probabilidad del Riesgo o Medidas de Protección para reducir el impacto; Compartir o transferir el riesgo si es posible. Planes de Contingencia",IF(O41="Tolerable","Tomar medidas para llevar el Riesgo a Zona de Riesgo Aceptable. Reducir el Riesgo o Asumirlo",IF(O41="Importante","Tomar medidas para llevar el Riesgo a Zona de Riesgo Aceptable. Reducir el Riesgo o Asumirlo",1)))))</f>
        <v>Eliminar, disminuir o transferior riesgo aceptable</v>
      </c>
      <c r="R41" s="97">
        <f t="shared" si="14"/>
        <v>3.3057851239669422E-2</v>
      </c>
      <c r="S41" s="98">
        <f>+N41*R41</f>
        <v>0.66115702479338845</v>
      </c>
      <c r="T41" s="91" t="s">
        <v>303</v>
      </c>
      <c r="U41" s="91" t="s">
        <v>181</v>
      </c>
      <c r="V41" s="91" t="s">
        <v>182</v>
      </c>
      <c r="W41" s="91" t="s">
        <v>183</v>
      </c>
      <c r="X41" s="91" t="s">
        <v>304</v>
      </c>
      <c r="Y41" s="99">
        <f>IF(X41="OPTIMO",1,IF(X41="BUENO",0.8,IF(X41="ACEPTABLE",0.7,IF(X41="REGULAR",0.6,IF(X41="DEFICIENTE",0.5,0)))))</f>
        <v>0.6</v>
      </c>
      <c r="Z41" s="104" t="s">
        <v>229</v>
      </c>
      <c r="AA41" s="91" t="s">
        <v>305</v>
      </c>
      <c r="AB41" s="91" t="s">
        <v>533</v>
      </c>
      <c r="AC41" s="165"/>
      <c r="AD41" s="165"/>
      <c r="AE41" s="101" t="s">
        <v>306</v>
      </c>
      <c r="AF41" s="69"/>
      <c r="AG41" s="69"/>
      <c r="AH41" s="69"/>
      <c r="AI41" s="69"/>
      <c r="AW41" s="52" t="s">
        <v>193</v>
      </c>
    </row>
    <row r="42" spans="1:49" ht="79.5" customHeight="1" x14ac:dyDescent="0.2">
      <c r="A42" s="81" t="s">
        <v>271</v>
      </c>
      <c r="B42" s="79" t="s">
        <v>272</v>
      </c>
      <c r="C42" s="79" t="s">
        <v>494</v>
      </c>
      <c r="D42" s="91" t="s">
        <v>307</v>
      </c>
      <c r="E42" s="91" t="s">
        <v>289</v>
      </c>
      <c r="F42" s="164" t="s">
        <v>137</v>
      </c>
      <c r="G42" s="91" t="s">
        <v>175</v>
      </c>
      <c r="H42" s="164" t="s">
        <v>218</v>
      </c>
      <c r="I42" s="164" t="s">
        <v>188</v>
      </c>
      <c r="J42" s="164" t="s">
        <v>178</v>
      </c>
      <c r="K42" s="92">
        <v>2</v>
      </c>
      <c r="L42" s="164" t="s">
        <v>179</v>
      </c>
      <c r="M42" s="159">
        <f t="shared" si="8"/>
        <v>20</v>
      </c>
      <c r="N42" s="94">
        <f>+K43*M43</f>
        <v>20</v>
      </c>
      <c r="O42" s="95" t="str">
        <f>IF(N43=5,"Aceptable",IF(N43=10,"Tolerable",IF(N43=15,"Moderado",IF(N43=20,"Moderado",IF(N43=40,"Importante",IF(N43=30,"Importante",IF(N43=60,"Inaceptable")))))))</f>
        <v>Moderado</v>
      </c>
      <c r="P42" s="95" t="str">
        <f>IF(N43=5,"Alta",IF(N43=10,"Alta",IF(N43=15,"Media",IF(N43=20,"Media",IF(N43=40,"Media",IF(N43=30,"Media",IF(N43=60,"Alta")))))))</f>
        <v>Media</v>
      </c>
      <c r="Q42" s="96" t="str">
        <f>IF(O43="Aceptable","Asumirlo, aceptarlo y no hacer acciones de mejora",IF(O43="Moderado","Eliminar, disminuir o transferior riesgo aceptable",IF(O43="Inaceptable","Eliminar el Riesgo, implementar  controles de prevención para reducir la probabilidad del Riesgo o Medidas de Protección para reducir el impacto; Compartir o transferir el riesgo si es posible. Planes de Contingencia",IF(O43="Tolerable","Tomar medidas para llevar el Riesgo a Zona de Riesgo Aceptable. Reducir el Riesgo o Asumirlo",IF(O43="Importante","Tomar medidas para llevar el Riesgo a Zona de Riesgo Aceptable. Reducir el Riesgo o Asumirlo",1)))))</f>
        <v>Eliminar, disminuir o transferior riesgo aceptable</v>
      </c>
      <c r="R42" s="97">
        <f t="shared" si="14"/>
        <v>3.3057851239669422E-2</v>
      </c>
      <c r="S42" s="98">
        <f>+N43*R43</f>
        <v>0.66115702479338845</v>
      </c>
      <c r="T42" s="91" t="s">
        <v>537</v>
      </c>
      <c r="U42" s="91" t="s">
        <v>181</v>
      </c>
      <c r="V42" s="91" t="s">
        <v>182</v>
      </c>
      <c r="W42" s="91" t="s">
        <v>183</v>
      </c>
      <c r="X42" s="91" t="s">
        <v>304</v>
      </c>
      <c r="Y42" s="99">
        <f>IF(X43="OPTIMO",1,IF(X43="BUENO",0.8,IF(X43="ACEPTABLE",0.7,IF(X43="REGULAR",0.6,IF(X43="DEFICIENTE",0.5,0)))))</f>
        <v>0.6</v>
      </c>
      <c r="Z42" s="104" t="s">
        <v>229</v>
      </c>
      <c r="AA42" s="91" t="s">
        <v>309</v>
      </c>
      <c r="AB42" s="91" t="s">
        <v>534</v>
      </c>
      <c r="AC42" s="165"/>
      <c r="AD42" s="165"/>
      <c r="AE42" s="101" t="s">
        <v>310</v>
      </c>
      <c r="AF42" s="69"/>
      <c r="AG42" s="69"/>
      <c r="AH42" s="69"/>
      <c r="AI42" s="69"/>
      <c r="AW42" s="57"/>
    </row>
    <row r="43" spans="1:49" ht="79.5" customHeight="1" x14ac:dyDescent="0.2">
      <c r="A43" s="81" t="s">
        <v>271</v>
      </c>
      <c r="B43" s="79" t="s">
        <v>272</v>
      </c>
      <c r="C43" s="79" t="s">
        <v>494</v>
      </c>
      <c r="D43" s="91" t="s">
        <v>311</v>
      </c>
      <c r="E43" s="91" t="s">
        <v>289</v>
      </c>
      <c r="F43" s="164" t="s">
        <v>137</v>
      </c>
      <c r="G43" s="91" t="s">
        <v>175</v>
      </c>
      <c r="H43" s="164" t="s">
        <v>243</v>
      </c>
      <c r="I43" s="164" t="s">
        <v>188</v>
      </c>
      <c r="J43" s="164" t="s">
        <v>178</v>
      </c>
      <c r="K43" s="92">
        <v>2</v>
      </c>
      <c r="L43" s="164" t="s">
        <v>189</v>
      </c>
      <c r="M43" s="159">
        <f t="shared" si="8"/>
        <v>10</v>
      </c>
      <c r="N43" s="94">
        <f t="shared" ref="N43:N46" si="17">+K43*M43</f>
        <v>20</v>
      </c>
      <c r="O43" s="95" t="str">
        <f t="shared" ref="O43:O46" si="18">IF(N43=5,"Aceptable",IF(N43=10,"Tolerable",IF(N43=15,"Moderado",IF(N43=20,"Moderado",IF(N43=40,"Importante",IF(N43=30,"Importante",IF(N43=60,"Inaceptable")))))))</f>
        <v>Moderado</v>
      </c>
      <c r="P43" s="95" t="str">
        <f t="shared" ref="P43:P46" si="19">IF(N43=5,"Alta",IF(N43=10,"Alta",IF(N43=15,"Media",IF(N43=20,"Media",IF(N43=40,"Media",IF(N43=30,"Media",IF(N43=60,"Alta")))))))</f>
        <v>Media</v>
      </c>
      <c r="Q43" s="96" t="str">
        <f>IF(O43="Aceptable","Asumirlo, aceptarlo y no hacer acciones de mejora",IF(O43="Moderado","Eliminar, disminuir o transferior riesgo aceptable",IF(O43="Inaceptable","Eliminar el Riesgo, implementar  controles de prevención para reducir la probabilidad del Riesgo o Medidas de Protección para reducir el impacto; Compartir o transferir el riesgo si es posible. Planes de Contingencia",IF(O43="Tolerable","Tomar medidas para llevar el Riesgo a Zona de Riesgo Aceptable. Reducir el Riesgo o Asumirlo",IF(O43="Importante","Tomar medidas para llevar el Riesgo a Zona de Riesgo Aceptable. Reducir el Riesgo o Asumirlo",1)))))</f>
        <v>Eliminar, disminuir o transferior riesgo aceptable</v>
      </c>
      <c r="R43" s="97">
        <f t="shared" si="14"/>
        <v>3.3057851239669422E-2</v>
      </c>
      <c r="S43" s="98">
        <f t="shared" ref="S43:S47" si="20">+N43*R43</f>
        <v>0.66115702479338845</v>
      </c>
      <c r="T43" s="91" t="s">
        <v>538</v>
      </c>
      <c r="U43" s="91" t="s">
        <v>181</v>
      </c>
      <c r="V43" s="91" t="s">
        <v>182</v>
      </c>
      <c r="W43" s="91" t="s">
        <v>183</v>
      </c>
      <c r="X43" s="91" t="s">
        <v>304</v>
      </c>
      <c r="Y43" s="99">
        <f t="shared" ref="Y43:Y58" si="21">IF(X43="OPTIMO",1,IF(X43="BUENO",0.8,IF(X43="ACEPTABLE",0.7,IF(X43="REGULAR",0.6,IF(X43="DEFICIENTE",0.5,0)))))</f>
        <v>0.6</v>
      </c>
      <c r="Z43" s="104" t="s">
        <v>229</v>
      </c>
      <c r="AA43" s="91" t="s">
        <v>309</v>
      </c>
      <c r="AB43" s="91" t="s">
        <v>533</v>
      </c>
      <c r="AC43" s="165"/>
      <c r="AD43" s="165"/>
      <c r="AE43" s="101" t="s">
        <v>312</v>
      </c>
      <c r="AF43" s="69"/>
      <c r="AG43" s="69"/>
      <c r="AH43" s="69"/>
      <c r="AI43" s="69"/>
      <c r="AW43" s="57"/>
    </row>
    <row r="44" spans="1:49" ht="79.5" customHeight="1" x14ac:dyDescent="0.2">
      <c r="A44" s="81" t="s">
        <v>271</v>
      </c>
      <c r="B44" s="79" t="s">
        <v>272</v>
      </c>
      <c r="C44" s="79" t="s">
        <v>494</v>
      </c>
      <c r="D44" s="91" t="s">
        <v>313</v>
      </c>
      <c r="E44" s="91" t="s">
        <v>289</v>
      </c>
      <c r="F44" s="164" t="s">
        <v>137</v>
      </c>
      <c r="G44" s="91" t="s">
        <v>175</v>
      </c>
      <c r="H44" s="164" t="s">
        <v>243</v>
      </c>
      <c r="I44" s="164" t="s">
        <v>188</v>
      </c>
      <c r="J44" s="164" t="s">
        <v>178</v>
      </c>
      <c r="K44" s="92">
        <v>2</v>
      </c>
      <c r="L44" s="164" t="s">
        <v>189</v>
      </c>
      <c r="M44" s="159">
        <f t="shared" si="8"/>
        <v>10</v>
      </c>
      <c r="N44" s="94">
        <f t="shared" si="17"/>
        <v>20</v>
      </c>
      <c r="O44" s="95" t="str">
        <f t="shared" si="18"/>
        <v>Moderado</v>
      </c>
      <c r="P44" s="95" t="str">
        <f t="shared" si="19"/>
        <v>Media</v>
      </c>
      <c r="Q44" s="96" t="str">
        <f>IF(O44="Aceptable","Asumirlo, aceptarlo y no hacer acciones de mejora",IF(O44="Moderado","Eliminar, disminuir o transferior riesgo aceptable",IF(O44="Inaceptable","Eliminar el Riesgo, implementar  controles de prevención para reducir la probabilidad del Riesgo o Medidas de Protección para reducir el impacto; Compartir o transferir el riesgo si es posible. Planes de Contingencia",IF(O44="Tolerable","Tomar medidas para llevar el Riesgo a Zona de Riesgo Aceptable. Reducir el Riesgo o Asumirlo",IF(O44="Importante","Tomar medidas para llevar el Riesgo a Zona de Riesgo Aceptable. Reducir el Riesgo o Asumirlo",1)))))</f>
        <v>Eliminar, disminuir o transferior riesgo aceptable</v>
      </c>
      <c r="R44" s="97">
        <f t="shared" si="14"/>
        <v>3.3057851239669422E-2</v>
      </c>
      <c r="S44" s="98">
        <f t="shared" si="20"/>
        <v>0.66115702479338845</v>
      </c>
      <c r="T44" s="91" t="s">
        <v>539</v>
      </c>
      <c r="U44" s="91" t="s">
        <v>181</v>
      </c>
      <c r="V44" s="91" t="s">
        <v>182</v>
      </c>
      <c r="W44" s="91" t="s">
        <v>183</v>
      </c>
      <c r="X44" s="91" t="s">
        <v>304</v>
      </c>
      <c r="Y44" s="99">
        <f t="shared" si="21"/>
        <v>0.6</v>
      </c>
      <c r="Z44" s="104" t="s">
        <v>229</v>
      </c>
      <c r="AA44" s="91" t="s">
        <v>309</v>
      </c>
      <c r="AB44" s="91" t="s">
        <v>533</v>
      </c>
      <c r="AC44" s="165"/>
      <c r="AD44" s="165"/>
      <c r="AE44" s="101" t="s">
        <v>314</v>
      </c>
      <c r="AF44" s="69"/>
      <c r="AG44" s="69"/>
      <c r="AH44" s="69"/>
      <c r="AI44" s="69"/>
      <c r="AW44" s="57"/>
    </row>
    <row r="45" spans="1:49" ht="120" customHeight="1" x14ac:dyDescent="0.2">
      <c r="A45" s="81" t="s">
        <v>271</v>
      </c>
      <c r="B45" s="79" t="s">
        <v>272</v>
      </c>
      <c r="C45" s="79" t="s">
        <v>494</v>
      </c>
      <c r="D45" s="91" t="s">
        <v>315</v>
      </c>
      <c r="E45" s="91" t="s">
        <v>289</v>
      </c>
      <c r="F45" s="164" t="s">
        <v>137</v>
      </c>
      <c r="G45" s="91" t="s">
        <v>175</v>
      </c>
      <c r="H45" s="164" t="s">
        <v>243</v>
      </c>
      <c r="I45" s="164" t="s">
        <v>236</v>
      </c>
      <c r="J45" s="164" t="s">
        <v>178</v>
      </c>
      <c r="K45" s="92">
        <v>2</v>
      </c>
      <c r="L45" s="164" t="s">
        <v>179</v>
      </c>
      <c r="M45" s="159">
        <f t="shared" si="8"/>
        <v>20</v>
      </c>
      <c r="N45" s="94">
        <f t="shared" si="17"/>
        <v>40</v>
      </c>
      <c r="O45" s="95" t="str">
        <f t="shared" si="18"/>
        <v>Importante</v>
      </c>
      <c r="P45" s="95" t="str">
        <f t="shared" si="19"/>
        <v>Media</v>
      </c>
      <c r="Q45" s="96" t="str">
        <f>IF(O45="Aceptable","Asumirlo, aceptarlo y no hacer acciones de mejora",IF(O45="Moderado","Eliminar, disminuir o transferior riesgo aceptable",IF(O45="Inaceptable","Eliminar el Riesgo, implementar  controles de prevención para reducir la probabilidad del Riesgo o Medidas de Protección para reducir el impacto; Compartir o transferir el riesgo si es posible. Planes de Contingencia",IF(O45="Tolerable","Tomar medidas para llevar el Riesgo a Zona de Riesgo Aceptable. Reducir el Riesgo o Asumirlo",IF(O45="Importante","Tomar medidas para llevar el Riesgo a Zona de Riesgo Aceptable. Reducir el Riesgo o Asumirlo",1)))))</f>
        <v>Tomar medidas para llevar el Riesgo a Zona de Riesgo Aceptable. Reducir el Riesgo o Asumirlo</v>
      </c>
      <c r="R45" s="97">
        <f t="shared" si="14"/>
        <v>6.6115702479338845E-2</v>
      </c>
      <c r="S45" s="98">
        <f t="shared" si="20"/>
        <v>2.6446280991735538</v>
      </c>
      <c r="T45" s="91" t="s">
        <v>308</v>
      </c>
      <c r="U45" s="91" t="s">
        <v>181</v>
      </c>
      <c r="V45" s="91" t="s">
        <v>182</v>
      </c>
      <c r="W45" s="91" t="s">
        <v>183</v>
      </c>
      <c r="X45" s="91" t="s">
        <v>304</v>
      </c>
      <c r="Y45" s="99">
        <f t="shared" si="21"/>
        <v>0.6</v>
      </c>
      <c r="Z45" s="104" t="s">
        <v>229</v>
      </c>
      <c r="AA45" s="91" t="s">
        <v>309</v>
      </c>
      <c r="AB45" s="91" t="s">
        <v>533</v>
      </c>
      <c r="AC45" s="165"/>
      <c r="AD45" s="165"/>
      <c r="AE45" s="101" t="s">
        <v>316</v>
      </c>
      <c r="AF45" s="69"/>
      <c r="AG45" s="69"/>
      <c r="AH45" s="69"/>
      <c r="AI45" s="69"/>
      <c r="AW45" s="56" t="s">
        <v>61</v>
      </c>
    </row>
    <row r="46" spans="1:49" ht="79.5" customHeight="1" x14ac:dyDescent="0.2">
      <c r="A46" s="81" t="s">
        <v>271</v>
      </c>
      <c r="B46" s="79" t="s">
        <v>272</v>
      </c>
      <c r="C46" s="79" t="s">
        <v>494</v>
      </c>
      <c r="D46" s="91" t="s">
        <v>317</v>
      </c>
      <c r="E46" s="91" t="s">
        <v>289</v>
      </c>
      <c r="F46" s="164" t="s">
        <v>136</v>
      </c>
      <c r="G46" s="103" t="s">
        <v>220</v>
      </c>
      <c r="H46" s="164" t="s">
        <v>176</v>
      </c>
      <c r="I46" s="164" t="s">
        <v>196</v>
      </c>
      <c r="J46" s="164" t="s">
        <v>178</v>
      </c>
      <c r="K46" s="92">
        <v>2</v>
      </c>
      <c r="L46" s="164" t="s">
        <v>179</v>
      </c>
      <c r="M46" s="159">
        <f t="shared" si="8"/>
        <v>20</v>
      </c>
      <c r="N46" s="94">
        <f t="shared" si="17"/>
        <v>40</v>
      </c>
      <c r="O46" s="95" t="str">
        <f t="shared" si="18"/>
        <v>Importante</v>
      </c>
      <c r="P46" s="95" t="str">
        <f t="shared" si="19"/>
        <v>Media</v>
      </c>
      <c r="Q46" s="96" t="s">
        <v>226</v>
      </c>
      <c r="R46" s="97">
        <f t="shared" si="14"/>
        <v>6.6115702479338845E-2</v>
      </c>
      <c r="S46" s="98">
        <f t="shared" si="20"/>
        <v>2.6446280991735538</v>
      </c>
      <c r="T46" s="91" t="s">
        <v>540</v>
      </c>
      <c r="U46" s="91" t="s">
        <v>181</v>
      </c>
      <c r="V46" s="91" t="s">
        <v>182</v>
      </c>
      <c r="W46" s="91" t="s">
        <v>183</v>
      </c>
      <c r="X46" s="91" t="s">
        <v>228</v>
      </c>
      <c r="Y46" s="99">
        <f t="shared" si="21"/>
        <v>0.7</v>
      </c>
      <c r="Z46" s="104" t="s">
        <v>229</v>
      </c>
      <c r="AA46" s="167" t="s">
        <v>241</v>
      </c>
      <c r="AB46" s="167" t="s">
        <v>533</v>
      </c>
      <c r="AC46" s="165"/>
      <c r="AD46" s="165"/>
      <c r="AE46" s="168" t="s">
        <v>532</v>
      </c>
      <c r="AF46" s="69"/>
      <c r="AG46" s="69"/>
      <c r="AH46" s="69"/>
      <c r="AI46" s="69"/>
      <c r="AW46" s="52" t="s">
        <v>243</v>
      </c>
    </row>
    <row r="47" spans="1:49" ht="106.5" customHeight="1" x14ac:dyDescent="0.2">
      <c r="A47" s="81" t="s">
        <v>271</v>
      </c>
      <c r="B47" s="79" t="s">
        <v>272</v>
      </c>
      <c r="C47" s="79" t="s">
        <v>503</v>
      </c>
      <c r="D47" s="91" t="s">
        <v>318</v>
      </c>
      <c r="E47" s="91" t="s">
        <v>319</v>
      </c>
      <c r="F47" s="164" t="s">
        <v>136</v>
      </c>
      <c r="G47" s="91" t="s">
        <v>320</v>
      </c>
      <c r="H47" s="175" t="s">
        <v>218</v>
      </c>
      <c r="I47" s="164" t="s">
        <v>196</v>
      </c>
      <c r="J47" s="164" t="s">
        <v>178</v>
      </c>
      <c r="K47" s="92">
        <v>2</v>
      </c>
      <c r="L47" s="164" t="s">
        <v>179</v>
      </c>
      <c r="M47" s="159">
        <v>20</v>
      </c>
      <c r="N47" s="94">
        <v>40</v>
      </c>
      <c r="O47" s="95" t="s">
        <v>321</v>
      </c>
      <c r="P47" s="95" t="s">
        <v>322</v>
      </c>
      <c r="Q47" s="96" t="s">
        <v>323</v>
      </c>
      <c r="R47" s="97">
        <f t="shared" si="14"/>
        <v>6.6115702479338845E-2</v>
      </c>
      <c r="S47" s="98">
        <f t="shared" si="20"/>
        <v>2.6446280991735538</v>
      </c>
      <c r="T47" s="91" t="s">
        <v>324</v>
      </c>
      <c r="U47" s="91" t="s">
        <v>181</v>
      </c>
      <c r="V47" s="91" t="s">
        <v>182</v>
      </c>
      <c r="W47" s="91" t="s">
        <v>183</v>
      </c>
      <c r="X47" s="91" t="s">
        <v>228</v>
      </c>
      <c r="Y47" s="99">
        <f t="shared" si="21"/>
        <v>0.7</v>
      </c>
      <c r="Z47" s="104" t="s">
        <v>229</v>
      </c>
      <c r="AA47" s="174" t="s">
        <v>250</v>
      </c>
      <c r="AB47" s="91" t="s">
        <v>534</v>
      </c>
      <c r="AC47" s="165"/>
      <c r="AD47" s="165"/>
      <c r="AE47" s="101" t="s">
        <v>325</v>
      </c>
      <c r="AF47" s="69"/>
      <c r="AG47" s="69"/>
      <c r="AH47" s="69"/>
      <c r="AI47" s="69"/>
      <c r="AW47" s="52" t="s">
        <v>218</v>
      </c>
    </row>
    <row r="48" spans="1:49" ht="180.75" customHeight="1" x14ac:dyDescent="0.2">
      <c r="A48" s="81" t="s">
        <v>271</v>
      </c>
      <c r="B48" s="79" t="s">
        <v>272</v>
      </c>
      <c r="C48" s="79" t="s">
        <v>504</v>
      </c>
      <c r="D48" s="91" t="s">
        <v>326</v>
      </c>
      <c r="E48" s="91" t="s">
        <v>327</v>
      </c>
      <c r="F48" s="164" t="s">
        <v>136</v>
      </c>
      <c r="G48" s="91" t="s">
        <v>328</v>
      </c>
      <c r="H48" s="164" t="s">
        <v>199</v>
      </c>
      <c r="I48" s="164" t="s">
        <v>236</v>
      </c>
      <c r="J48" s="164" t="s">
        <v>178</v>
      </c>
      <c r="K48" s="92">
        <v>2</v>
      </c>
      <c r="L48" s="164" t="s">
        <v>179</v>
      </c>
      <c r="M48" s="159">
        <f>IF(L48="LEVE",5,IF(L48="MODERADO",10,IF(L48="CATASTROFICO",20)))</f>
        <v>20</v>
      </c>
      <c r="N48" s="94">
        <f>+K48*M48</f>
        <v>40</v>
      </c>
      <c r="O48" s="95" t="str">
        <f>IF(N48=5,"Aceptable",IF(N48=10,"Tolerable",IF(N48=15,"Moderado",IF(N48=20,"Moderado",IF(N48=40,"Importante",IF(N48=30,"Importante",IF(N48=60,"Inaceptable")))))))</f>
        <v>Importante</v>
      </c>
      <c r="P48" s="95" t="str">
        <f>IF(N48=5,"Alta",IF(N48=10,"Alta",IF(N48=15,"Media",IF(N48=20,"Media",IF(N48=40,"Media",IF(N48=30,"Media",IF(N48=60,"Alta")))))))</f>
        <v>Media</v>
      </c>
      <c r="Q48" s="96" t="str">
        <f t="shared" ref="Q48:Q52" si="22">IF(O48="Aceptable","Asumirlo, aceptarlo y no hacer acciones de mejora",IF(O48="Moderado","Eliminar, disminuir o transferior riesgo aceptable",IF(O48="Inaceptable","Eliminar el Riesgo, implementar  controles de prevención para reducir la probabilidad del Riesgo o Medidas de Protección para reducir el impacto; Compartir o transferir el riesgo si es posible. Planes de Contingencia",IF(O48="Tolerable","Tomar medidas para llevar el Riesgo a Zona de Riesgo Aceptable. Reducir el Riesgo o Asumirlo",IF(O48="Importante","Tomar medidas para llevar el Riesgo a Zona de Riesgo Aceptable. Reducir el Riesgo o Asumirlo",1)))))</f>
        <v>Tomar medidas para llevar el Riesgo a Zona de Riesgo Aceptable. Reducir el Riesgo o Asumirlo</v>
      </c>
      <c r="R48" s="97">
        <f t="shared" si="14"/>
        <v>6.6115702479338845E-2</v>
      </c>
      <c r="S48" s="98">
        <f>+N48*R48</f>
        <v>2.6446280991735538</v>
      </c>
      <c r="T48" s="91" t="s">
        <v>329</v>
      </c>
      <c r="U48" s="91" t="s">
        <v>181</v>
      </c>
      <c r="V48" s="91" t="s">
        <v>182</v>
      </c>
      <c r="W48" s="91" t="s">
        <v>183</v>
      </c>
      <c r="X48" s="91" t="s">
        <v>184</v>
      </c>
      <c r="Y48" s="99">
        <f t="shared" si="21"/>
        <v>0.8</v>
      </c>
      <c r="Z48" s="100" t="s">
        <v>185</v>
      </c>
      <c r="AA48" s="91" t="s">
        <v>330</v>
      </c>
      <c r="AB48" s="91" t="s">
        <v>541</v>
      </c>
      <c r="AC48" s="165"/>
      <c r="AD48" s="165"/>
      <c r="AE48" s="101" t="s">
        <v>331</v>
      </c>
      <c r="AF48" s="69"/>
      <c r="AG48" s="69"/>
      <c r="AH48" s="69"/>
      <c r="AI48" s="69"/>
      <c r="AW48" s="52" t="s">
        <v>193</v>
      </c>
    </row>
    <row r="49" spans="1:57" ht="173.25" customHeight="1" x14ac:dyDescent="0.2">
      <c r="A49" s="81" t="s">
        <v>271</v>
      </c>
      <c r="B49" s="79" t="s">
        <v>272</v>
      </c>
      <c r="C49" s="79" t="s">
        <v>504</v>
      </c>
      <c r="D49" s="91" t="s">
        <v>332</v>
      </c>
      <c r="E49" s="91" t="s">
        <v>333</v>
      </c>
      <c r="F49" s="164" t="s">
        <v>137</v>
      </c>
      <c r="G49" s="91" t="s">
        <v>334</v>
      </c>
      <c r="H49" s="164" t="s">
        <v>218</v>
      </c>
      <c r="I49" s="164" t="s">
        <v>188</v>
      </c>
      <c r="J49" s="164" t="s">
        <v>200</v>
      </c>
      <c r="K49" s="92">
        <f>IF(J49="ALTA",3,IF(J49="MEDIA",2,IF(J49="BAJA",1)))</f>
        <v>1</v>
      </c>
      <c r="L49" s="164" t="s">
        <v>201</v>
      </c>
      <c r="M49" s="159">
        <f t="shared" ref="M49:M58" si="23">IF(L49="LEVE",5,IF(L49="MODERADO",10,IF(L49="CATASTROFICO",20)))</f>
        <v>5</v>
      </c>
      <c r="N49" s="94">
        <f t="shared" ref="N49:N58" si="24">+K49*M49</f>
        <v>5</v>
      </c>
      <c r="O49" s="95" t="str">
        <f t="shared" ref="O49:O58" si="25">IF(N49=5,"Aceptable",IF(N49=10,"Tolerable",IF(N49=15,"Moderado",IF(N49=20,"Moderado",IF(N49=40,"Importante",IF(N49=30,"Importante",IF(N49=60,"Inaceptable")))))))</f>
        <v>Aceptable</v>
      </c>
      <c r="P49" s="95" t="str">
        <f t="shared" ref="P49:P58" si="26">IF(N49=5,"Alta",IF(N49=10,"Alta",IF(N49=15,"Media",IF(N49=20,"Media",IF(N49=40,"Media",IF(N49=30,"Media",IF(N49=60,"Alta")))))))</f>
        <v>Alta</v>
      </c>
      <c r="Q49" s="96" t="str">
        <f t="shared" si="22"/>
        <v>Asumirlo, aceptarlo y no hacer acciones de mejora</v>
      </c>
      <c r="R49" s="97">
        <f t="shared" si="14"/>
        <v>8.2644628099173556E-3</v>
      </c>
      <c r="S49" s="98">
        <f t="shared" ref="S49:S58" si="27">+N49*R49</f>
        <v>4.1322314049586778E-2</v>
      </c>
      <c r="T49" s="91" t="s">
        <v>335</v>
      </c>
      <c r="U49" s="91" t="s">
        <v>181</v>
      </c>
      <c r="V49" s="91" t="s">
        <v>182</v>
      </c>
      <c r="W49" s="91" t="s">
        <v>183</v>
      </c>
      <c r="X49" s="91" t="s">
        <v>184</v>
      </c>
      <c r="Y49" s="99">
        <f t="shared" si="21"/>
        <v>0.8</v>
      </c>
      <c r="Z49" s="100" t="s">
        <v>185</v>
      </c>
      <c r="AA49" s="91" t="s">
        <v>336</v>
      </c>
      <c r="AB49" s="91" t="s">
        <v>541</v>
      </c>
      <c r="AC49" s="165"/>
      <c r="AD49" s="165"/>
      <c r="AE49" s="101" t="s">
        <v>337</v>
      </c>
      <c r="AF49" s="69"/>
      <c r="AG49" s="69"/>
      <c r="AH49" s="69"/>
      <c r="AI49" s="69"/>
      <c r="AW49" s="56" t="s">
        <v>61</v>
      </c>
    </row>
    <row r="50" spans="1:57" ht="173.25" customHeight="1" x14ac:dyDescent="0.2">
      <c r="A50" s="81" t="s">
        <v>271</v>
      </c>
      <c r="B50" s="79" t="s">
        <v>272</v>
      </c>
      <c r="C50" s="79" t="s">
        <v>504</v>
      </c>
      <c r="D50" s="91" t="s">
        <v>338</v>
      </c>
      <c r="E50" s="91" t="s">
        <v>339</v>
      </c>
      <c r="F50" s="164" t="s">
        <v>136</v>
      </c>
      <c r="G50" s="91" t="s">
        <v>340</v>
      </c>
      <c r="H50" s="164" t="s">
        <v>218</v>
      </c>
      <c r="I50" s="164" t="s">
        <v>188</v>
      </c>
      <c r="J50" s="164" t="s">
        <v>200</v>
      </c>
      <c r="K50" s="92">
        <f>IF(J50="ALTA",3,IF(J50="MEDIA",2,IF(J50="BAJA",1)))</f>
        <v>1</v>
      </c>
      <c r="L50" s="164" t="s">
        <v>179</v>
      </c>
      <c r="M50" s="159">
        <f t="shared" si="23"/>
        <v>20</v>
      </c>
      <c r="N50" s="94">
        <f t="shared" si="24"/>
        <v>20</v>
      </c>
      <c r="O50" s="95" t="str">
        <f t="shared" si="25"/>
        <v>Moderado</v>
      </c>
      <c r="P50" s="95" t="str">
        <f t="shared" si="26"/>
        <v>Media</v>
      </c>
      <c r="Q50" s="96" t="str">
        <f t="shared" si="22"/>
        <v>Eliminar, disminuir o transferior riesgo aceptable</v>
      </c>
      <c r="R50" s="97">
        <f t="shared" si="14"/>
        <v>3.3057851239669422E-2</v>
      </c>
      <c r="S50" s="98">
        <f t="shared" si="27"/>
        <v>0.66115702479338845</v>
      </c>
      <c r="T50" s="91" t="s">
        <v>341</v>
      </c>
      <c r="U50" s="91" t="s">
        <v>181</v>
      </c>
      <c r="V50" s="91" t="s">
        <v>182</v>
      </c>
      <c r="W50" s="91" t="s">
        <v>183</v>
      </c>
      <c r="X50" s="91" t="s">
        <v>184</v>
      </c>
      <c r="Y50" s="99">
        <f t="shared" si="21"/>
        <v>0.8</v>
      </c>
      <c r="Z50" s="100" t="s">
        <v>185</v>
      </c>
      <c r="AA50" s="91" t="s">
        <v>342</v>
      </c>
      <c r="AB50" s="91" t="s">
        <v>541</v>
      </c>
      <c r="AC50" s="165"/>
      <c r="AD50" s="165"/>
      <c r="AE50" s="101" t="s">
        <v>343</v>
      </c>
      <c r="AF50" s="69"/>
      <c r="AG50" s="69"/>
      <c r="AH50" s="69"/>
      <c r="AI50" s="69"/>
      <c r="AW50" s="52" t="s">
        <v>213</v>
      </c>
    </row>
    <row r="51" spans="1:57" ht="228.75" customHeight="1" x14ac:dyDescent="0.2">
      <c r="A51" s="81" t="s">
        <v>271</v>
      </c>
      <c r="B51" s="79" t="s">
        <v>272</v>
      </c>
      <c r="C51" s="79" t="s">
        <v>504</v>
      </c>
      <c r="D51" s="91" t="s">
        <v>344</v>
      </c>
      <c r="E51" s="91" t="s">
        <v>345</v>
      </c>
      <c r="F51" s="164" t="s">
        <v>136</v>
      </c>
      <c r="G51" s="91" t="s">
        <v>346</v>
      </c>
      <c r="H51" s="164" t="s">
        <v>199</v>
      </c>
      <c r="I51" s="164" t="s">
        <v>236</v>
      </c>
      <c r="J51" s="164" t="s">
        <v>178</v>
      </c>
      <c r="K51" s="92">
        <v>2</v>
      </c>
      <c r="L51" s="164" t="s">
        <v>179</v>
      </c>
      <c r="M51" s="159">
        <f t="shared" si="23"/>
        <v>20</v>
      </c>
      <c r="N51" s="94">
        <f t="shared" si="24"/>
        <v>40</v>
      </c>
      <c r="O51" s="95" t="str">
        <f t="shared" si="25"/>
        <v>Importante</v>
      </c>
      <c r="P51" s="95" t="str">
        <f t="shared" si="26"/>
        <v>Media</v>
      </c>
      <c r="Q51" s="96" t="str">
        <f t="shared" si="22"/>
        <v>Tomar medidas para llevar el Riesgo a Zona de Riesgo Aceptable. Reducir el Riesgo o Asumirlo</v>
      </c>
      <c r="R51" s="97">
        <f t="shared" si="14"/>
        <v>6.6115702479338845E-2</v>
      </c>
      <c r="S51" s="98">
        <f t="shared" si="27"/>
        <v>2.6446280991735538</v>
      </c>
      <c r="T51" s="91" t="s">
        <v>347</v>
      </c>
      <c r="U51" s="91" t="s">
        <v>181</v>
      </c>
      <c r="V51" s="91" t="s">
        <v>182</v>
      </c>
      <c r="W51" s="91" t="s">
        <v>183</v>
      </c>
      <c r="X51" s="91" t="s">
        <v>184</v>
      </c>
      <c r="Y51" s="99">
        <f t="shared" si="21"/>
        <v>0.8</v>
      </c>
      <c r="Z51" s="100" t="s">
        <v>185</v>
      </c>
      <c r="AA51" s="91" t="s">
        <v>348</v>
      </c>
      <c r="AB51" s="91" t="s">
        <v>541</v>
      </c>
      <c r="AC51" s="165"/>
      <c r="AD51" s="165"/>
      <c r="AE51" s="101" t="s">
        <v>349</v>
      </c>
      <c r="AF51" s="69"/>
      <c r="AG51" s="69"/>
      <c r="AH51" s="69"/>
      <c r="AI51" s="69"/>
      <c r="AW51" s="52" t="s">
        <v>218</v>
      </c>
    </row>
    <row r="52" spans="1:57" ht="143.25" customHeight="1" x14ac:dyDescent="0.2">
      <c r="A52" s="81" t="s">
        <v>271</v>
      </c>
      <c r="B52" s="79" t="s">
        <v>272</v>
      </c>
      <c r="C52" s="79" t="s">
        <v>504</v>
      </c>
      <c r="D52" s="91" t="s">
        <v>350</v>
      </c>
      <c r="E52" s="91" t="s">
        <v>351</v>
      </c>
      <c r="F52" s="164" t="s">
        <v>137</v>
      </c>
      <c r="G52" s="91" t="s">
        <v>352</v>
      </c>
      <c r="H52" s="164" t="s">
        <v>199</v>
      </c>
      <c r="I52" s="164" t="s">
        <v>188</v>
      </c>
      <c r="J52" s="164" t="s">
        <v>200</v>
      </c>
      <c r="K52" s="92">
        <f>IF(J52="ALTA",3,IF(J52="MEDIA",2,IF(J52="BAJA",1)))</f>
        <v>1</v>
      </c>
      <c r="L52" s="164" t="s">
        <v>179</v>
      </c>
      <c r="M52" s="159">
        <f t="shared" si="23"/>
        <v>20</v>
      </c>
      <c r="N52" s="94">
        <f t="shared" si="24"/>
        <v>20</v>
      </c>
      <c r="O52" s="95" t="str">
        <f>IF(N52=5,"Aceptable",IF(N52=10,"Tolerable",IF(N52=15,"Moderado",IF(N52=20,"Moderado",IF(N52=40,"Importante",IF(N52=30,"Importante",IF(N52=60,"Inaceptable")))))))</f>
        <v>Moderado</v>
      </c>
      <c r="P52" s="95" t="str">
        <f t="shared" si="26"/>
        <v>Media</v>
      </c>
      <c r="Q52" s="96" t="str">
        <f t="shared" si="22"/>
        <v>Eliminar, disminuir o transferior riesgo aceptable</v>
      </c>
      <c r="R52" s="97">
        <f t="shared" si="14"/>
        <v>3.3057851239669422E-2</v>
      </c>
      <c r="S52" s="98">
        <f t="shared" si="27"/>
        <v>0.66115702479338845</v>
      </c>
      <c r="T52" s="91" t="s">
        <v>353</v>
      </c>
      <c r="U52" s="91" t="s">
        <v>181</v>
      </c>
      <c r="V52" s="91" t="s">
        <v>182</v>
      </c>
      <c r="W52" s="91" t="s">
        <v>183</v>
      </c>
      <c r="X52" s="91" t="s">
        <v>184</v>
      </c>
      <c r="Y52" s="99">
        <f t="shared" si="21"/>
        <v>0.8</v>
      </c>
      <c r="Z52" s="100" t="s">
        <v>185</v>
      </c>
      <c r="AA52" s="91" t="s">
        <v>354</v>
      </c>
      <c r="AB52" s="91" t="s">
        <v>541</v>
      </c>
      <c r="AC52" s="165"/>
      <c r="AD52" s="165"/>
      <c r="AE52" s="168" t="s">
        <v>355</v>
      </c>
      <c r="AF52" s="69"/>
      <c r="AG52" s="69"/>
      <c r="AH52" s="69"/>
      <c r="AI52" s="69"/>
      <c r="AW52" s="52" t="s">
        <v>243</v>
      </c>
    </row>
    <row r="53" spans="1:57" ht="79.5" customHeight="1" x14ac:dyDescent="0.2">
      <c r="A53" s="81" t="s">
        <v>271</v>
      </c>
      <c r="B53" s="79" t="s">
        <v>272</v>
      </c>
      <c r="C53" s="79" t="s">
        <v>504</v>
      </c>
      <c r="D53" s="91" t="s">
        <v>356</v>
      </c>
      <c r="E53" s="91" t="s">
        <v>195</v>
      </c>
      <c r="F53" s="91" t="s">
        <v>136</v>
      </c>
      <c r="G53" s="169" t="s">
        <v>542</v>
      </c>
      <c r="H53" s="164" t="s">
        <v>199</v>
      </c>
      <c r="I53" s="164" t="s">
        <v>236</v>
      </c>
      <c r="J53" s="164" t="s">
        <v>178</v>
      </c>
      <c r="K53" s="92">
        <v>2</v>
      </c>
      <c r="L53" s="164" t="s">
        <v>179</v>
      </c>
      <c r="M53" s="159">
        <f t="shared" si="23"/>
        <v>20</v>
      </c>
      <c r="N53" s="94">
        <f t="shared" si="24"/>
        <v>40</v>
      </c>
      <c r="O53" s="95" t="str">
        <f t="shared" si="25"/>
        <v>Importante</v>
      </c>
      <c r="P53" s="95" t="str">
        <f t="shared" si="26"/>
        <v>Media</v>
      </c>
      <c r="Q53" s="96" t="s">
        <v>226</v>
      </c>
      <c r="R53" s="97">
        <f t="shared" si="14"/>
        <v>6.6115702479338845E-2</v>
      </c>
      <c r="S53" s="98">
        <f t="shared" si="27"/>
        <v>2.6446280991735538</v>
      </c>
      <c r="T53" s="91" t="s">
        <v>357</v>
      </c>
      <c r="U53" s="91" t="s">
        <v>181</v>
      </c>
      <c r="V53" s="91" t="s">
        <v>182</v>
      </c>
      <c r="W53" s="91" t="s">
        <v>183</v>
      </c>
      <c r="X53" s="91" t="s">
        <v>184</v>
      </c>
      <c r="Y53" s="99">
        <f t="shared" si="21"/>
        <v>0.8</v>
      </c>
      <c r="Z53" s="100" t="s">
        <v>185</v>
      </c>
      <c r="AA53" s="91" t="s">
        <v>358</v>
      </c>
      <c r="AB53" s="91" t="s">
        <v>541</v>
      </c>
      <c r="AC53" s="165"/>
      <c r="AD53" s="165"/>
      <c r="AE53" s="168" t="s">
        <v>359</v>
      </c>
      <c r="AF53" s="69"/>
      <c r="AG53" s="69"/>
      <c r="AH53" s="69"/>
      <c r="AI53" s="69"/>
      <c r="AW53" s="52" t="s">
        <v>199</v>
      </c>
    </row>
    <row r="54" spans="1:57" ht="106.5" customHeight="1" x14ac:dyDescent="0.2">
      <c r="A54" s="81" t="s">
        <v>360</v>
      </c>
      <c r="B54" s="79" t="s">
        <v>361</v>
      </c>
      <c r="C54" s="79" t="s">
        <v>505</v>
      </c>
      <c r="D54" s="91" t="s">
        <v>362</v>
      </c>
      <c r="E54" s="91" t="s">
        <v>319</v>
      </c>
      <c r="F54" s="164" t="s">
        <v>136</v>
      </c>
      <c r="G54" s="91" t="s">
        <v>175</v>
      </c>
      <c r="H54" s="164" t="s">
        <v>176</v>
      </c>
      <c r="I54" s="164" t="s">
        <v>188</v>
      </c>
      <c r="J54" s="164" t="s">
        <v>178</v>
      </c>
      <c r="K54" s="92">
        <v>2</v>
      </c>
      <c r="L54" s="164" t="s">
        <v>189</v>
      </c>
      <c r="M54" s="159">
        <f t="shared" si="23"/>
        <v>10</v>
      </c>
      <c r="N54" s="94">
        <f t="shared" si="24"/>
        <v>20</v>
      </c>
      <c r="O54" s="95" t="str">
        <f t="shared" si="25"/>
        <v>Moderado</v>
      </c>
      <c r="P54" s="95" t="str">
        <f t="shared" si="26"/>
        <v>Media</v>
      </c>
      <c r="Q54" s="96" t="str">
        <f>IF(O54="Aceptable","Asumirlo, aceptarlo y no hacer acciones de mejora",IF(O54="Moderado","Eliminar, disminuir o transferior riesgo aceptable",IF(O54="Inaceptable","Eliminar el Riesgo, implementar  controles de prevención para reducir la probabilidad del Riesgo o Medidas de Protección para reducir el impacto; Compartir o transferir el riesgo si es posible. Planes de Contingencia",IF(O54="Tolerable","Tomar medidas para llevar el Riesgo a Zona de Riesgo Aceptable. Reducir el Riesgo o Asumirlo",IF(O54="Importante","Tomar medidas para llevar el Riesgo a Zona de Riesgo Aceptable. Reducir el Riesgo o Asumirlo",1)))))</f>
        <v>Eliminar, disminuir o transferior riesgo aceptable</v>
      </c>
      <c r="R54" s="97">
        <f>+N54/180</f>
        <v>0.1111111111111111</v>
      </c>
      <c r="S54" s="98">
        <f t="shared" si="27"/>
        <v>2.2222222222222223</v>
      </c>
      <c r="T54" s="91" t="s">
        <v>363</v>
      </c>
      <c r="U54" s="91" t="s">
        <v>181</v>
      </c>
      <c r="V54" s="91" t="s">
        <v>364</v>
      </c>
      <c r="W54" s="91" t="s">
        <v>183</v>
      </c>
      <c r="X54" s="91" t="s">
        <v>184</v>
      </c>
      <c r="Y54" s="99">
        <f t="shared" si="21"/>
        <v>0.8</v>
      </c>
      <c r="Z54" s="100" t="s">
        <v>185</v>
      </c>
      <c r="AA54" s="91" t="s">
        <v>365</v>
      </c>
      <c r="AB54" s="91" t="s">
        <v>543</v>
      </c>
      <c r="AC54" s="165"/>
      <c r="AD54" s="165"/>
      <c r="AE54" s="101" t="s">
        <v>366</v>
      </c>
      <c r="AF54" s="69"/>
      <c r="AG54" s="69"/>
      <c r="AH54" s="69"/>
      <c r="AI54" s="69"/>
      <c r="AW54" s="52" t="s">
        <v>193</v>
      </c>
    </row>
    <row r="55" spans="1:57" ht="79.5" customHeight="1" x14ac:dyDescent="0.2">
      <c r="A55" s="81" t="s">
        <v>360</v>
      </c>
      <c r="B55" s="79" t="s">
        <v>361</v>
      </c>
      <c r="C55" s="79" t="s">
        <v>505</v>
      </c>
      <c r="D55" s="91" t="s">
        <v>367</v>
      </c>
      <c r="E55" s="91" t="s">
        <v>195</v>
      </c>
      <c r="F55" s="164" t="s">
        <v>136</v>
      </c>
      <c r="G55" s="103" t="s">
        <v>220</v>
      </c>
      <c r="H55" s="164" t="s">
        <v>176</v>
      </c>
      <c r="I55" s="164" t="s">
        <v>196</v>
      </c>
      <c r="J55" s="164" t="s">
        <v>178</v>
      </c>
      <c r="K55" s="92">
        <v>2</v>
      </c>
      <c r="L55" s="164" t="s">
        <v>179</v>
      </c>
      <c r="M55" s="159">
        <f t="shared" si="23"/>
        <v>20</v>
      </c>
      <c r="N55" s="94">
        <f t="shared" si="24"/>
        <v>40</v>
      </c>
      <c r="O55" s="95" t="str">
        <f t="shared" si="25"/>
        <v>Importante</v>
      </c>
      <c r="P55" s="95" t="str">
        <f t="shared" si="26"/>
        <v>Media</v>
      </c>
      <c r="Q55" s="96" t="s">
        <v>226</v>
      </c>
      <c r="R55" s="97">
        <f t="shared" ref="R55:R58" si="28">+N55/180</f>
        <v>0.22222222222222221</v>
      </c>
      <c r="S55" s="98">
        <f t="shared" si="27"/>
        <v>8.8888888888888893</v>
      </c>
      <c r="T55" s="91" t="s">
        <v>240</v>
      </c>
      <c r="U55" s="91" t="s">
        <v>181</v>
      </c>
      <c r="V55" s="91" t="s">
        <v>182</v>
      </c>
      <c r="W55" s="91" t="s">
        <v>183</v>
      </c>
      <c r="X55" s="91" t="s">
        <v>228</v>
      </c>
      <c r="Y55" s="99">
        <f t="shared" si="21"/>
        <v>0.7</v>
      </c>
      <c r="Z55" s="104" t="s">
        <v>229</v>
      </c>
      <c r="AA55" s="167" t="s">
        <v>241</v>
      </c>
      <c r="AB55" s="167" t="s">
        <v>543</v>
      </c>
      <c r="AC55" s="165"/>
      <c r="AD55" s="165"/>
      <c r="AE55" s="168" t="s">
        <v>544</v>
      </c>
      <c r="AF55" s="69"/>
      <c r="AG55" s="69"/>
      <c r="AH55" s="69"/>
      <c r="AI55" s="69"/>
      <c r="AW55" s="52" t="s">
        <v>243</v>
      </c>
    </row>
    <row r="56" spans="1:57" ht="120" customHeight="1" x14ac:dyDescent="0.2">
      <c r="A56" s="81" t="s">
        <v>360</v>
      </c>
      <c r="B56" s="79" t="s">
        <v>361</v>
      </c>
      <c r="C56" s="79" t="s">
        <v>505</v>
      </c>
      <c r="D56" s="91" t="s">
        <v>545</v>
      </c>
      <c r="E56" s="91" t="s">
        <v>319</v>
      </c>
      <c r="F56" s="164" t="s">
        <v>136</v>
      </c>
      <c r="G56" s="91" t="s">
        <v>175</v>
      </c>
      <c r="H56" s="164" t="s">
        <v>176</v>
      </c>
      <c r="I56" s="164" t="s">
        <v>236</v>
      </c>
      <c r="J56" s="164" t="s">
        <v>178</v>
      </c>
      <c r="K56" s="92">
        <v>2</v>
      </c>
      <c r="L56" s="164" t="s">
        <v>189</v>
      </c>
      <c r="M56" s="159">
        <f t="shared" si="23"/>
        <v>10</v>
      </c>
      <c r="N56" s="94">
        <f t="shared" si="24"/>
        <v>20</v>
      </c>
      <c r="O56" s="95" t="str">
        <f t="shared" si="25"/>
        <v>Moderado</v>
      </c>
      <c r="P56" s="95" t="str">
        <f t="shared" si="26"/>
        <v>Media</v>
      </c>
      <c r="Q56" s="96" t="str">
        <f>IF(O56="Aceptable","Asumirlo, aceptarlo y no hacer acciones de mejora",IF(O56="Moderado","Eliminar, disminuir o transferior riesgo aceptable",IF(O56="Inaceptable","Eliminar el Riesgo, implementar  controles de prevención para reducir la probabilidad del Riesgo o Medidas de Protección para reducir el impacto; Compartir o transferir el riesgo si es posible. Planes de Contingencia",IF(O56="Tolerable","Tomar medidas para llevar el Riesgo a Zona de Riesgo Aceptable. Reducir el Riesgo o Asumirlo",IF(O56="Importante","Tomar medidas para llevar el Riesgo a Zona de Riesgo Aceptable. Reducir el Riesgo o Asumirlo",1)))))</f>
        <v>Eliminar, disminuir o transferior riesgo aceptable</v>
      </c>
      <c r="R56" s="97">
        <f t="shared" si="28"/>
        <v>0.1111111111111111</v>
      </c>
      <c r="S56" s="98">
        <f t="shared" si="27"/>
        <v>2.2222222222222223</v>
      </c>
      <c r="T56" s="91" t="s">
        <v>368</v>
      </c>
      <c r="U56" s="91" t="s">
        <v>181</v>
      </c>
      <c r="V56" s="91" t="s">
        <v>364</v>
      </c>
      <c r="W56" s="91" t="s">
        <v>183</v>
      </c>
      <c r="X56" s="91" t="s">
        <v>184</v>
      </c>
      <c r="Y56" s="99">
        <f t="shared" si="21"/>
        <v>0.8</v>
      </c>
      <c r="Z56" s="100" t="s">
        <v>185</v>
      </c>
      <c r="AA56" s="91" t="s">
        <v>369</v>
      </c>
      <c r="AB56" s="91" t="s">
        <v>543</v>
      </c>
      <c r="AC56" s="165"/>
      <c r="AD56" s="165"/>
      <c r="AE56" s="101" t="s">
        <v>370</v>
      </c>
      <c r="AF56" s="69"/>
      <c r="AG56" s="69"/>
      <c r="AH56" s="69"/>
      <c r="AI56" s="69"/>
      <c r="AW56" s="56" t="s">
        <v>61</v>
      </c>
    </row>
    <row r="57" spans="1:57" ht="297.75" customHeight="1" x14ac:dyDescent="0.2">
      <c r="A57" s="81" t="s">
        <v>360</v>
      </c>
      <c r="B57" s="79" t="s">
        <v>361</v>
      </c>
      <c r="C57" s="79" t="s">
        <v>505</v>
      </c>
      <c r="D57" s="91" t="s">
        <v>371</v>
      </c>
      <c r="E57" s="91" t="s">
        <v>372</v>
      </c>
      <c r="F57" s="164" t="s">
        <v>137</v>
      </c>
      <c r="G57" s="91" t="s">
        <v>373</v>
      </c>
      <c r="H57" s="164" t="s">
        <v>176</v>
      </c>
      <c r="I57" s="164" t="s">
        <v>188</v>
      </c>
      <c r="J57" s="164" t="s">
        <v>200</v>
      </c>
      <c r="K57" s="92">
        <v>1</v>
      </c>
      <c r="L57" s="164" t="s">
        <v>179</v>
      </c>
      <c r="M57" s="159">
        <f t="shared" si="23"/>
        <v>20</v>
      </c>
      <c r="N57" s="94">
        <f t="shared" si="24"/>
        <v>20</v>
      </c>
      <c r="O57" s="95" t="str">
        <f t="shared" si="25"/>
        <v>Moderado</v>
      </c>
      <c r="P57" s="95" t="str">
        <f t="shared" si="26"/>
        <v>Media</v>
      </c>
      <c r="Q57" s="96" t="str">
        <f>IF(O57="Aceptable","Asumirlo, aceptarlo y no hacer acciones de mejora",IF(O57="Moderado","Eliminar, disminuir o transferior riesgo aceptable",IF(O57="Inaceptable","Eliminar el Riesgo, implementar  controles de prevención para reducir la probabilidad del Riesgo o Medidas de Protección para reducir el impacto; Compartir o transferir el riesgo si es posible. Planes de Contingencia",IF(O57="Tolerable","Tomar medidas para llevar el Riesgo a Zona de Riesgo Aceptable. Reducir el Riesgo o Asumirlo",IF(O57="Importante","Tomar medidas para llevar el Riesgo a Zona de Riesgo Aceptable. Reducir el Riesgo o Asumirlo",1)))))</f>
        <v>Eliminar, disminuir o transferior riesgo aceptable</v>
      </c>
      <c r="R57" s="97">
        <f t="shared" si="28"/>
        <v>0.1111111111111111</v>
      </c>
      <c r="S57" s="98">
        <f t="shared" si="27"/>
        <v>2.2222222222222223</v>
      </c>
      <c r="T57" s="91" t="s">
        <v>374</v>
      </c>
      <c r="U57" s="91" t="s">
        <v>181</v>
      </c>
      <c r="V57" s="91" t="s">
        <v>364</v>
      </c>
      <c r="W57" s="91" t="s">
        <v>183</v>
      </c>
      <c r="X57" s="91" t="s">
        <v>184</v>
      </c>
      <c r="Y57" s="99">
        <f t="shared" si="21"/>
        <v>0.8</v>
      </c>
      <c r="Z57" s="100" t="s">
        <v>185</v>
      </c>
      <c r="AA57" s="91" t="s">
        <v>546</v>
      </c>
      <c r="AB57" s="91" t="s">
        <v>543</v>
      </c>
      <c r="AC57" s="165"/>
      <c r="AD57" s="165"/>
      <c r="AE57" s="101" t="s">
        <v>376</v>
      </c>
      <c r="AF57" s="69"/>
      <c r="AG57" s="69"/>
      <c r="AH57" s="69"/>
      <c r="AI57" s="69"/>
      <c r="AW57" s="52" t="s">
        <v>193</v>
      </c>
    </row>
    <row r="58" spans="1:57" ht="120" customHeight="1" x14ac:dyDescent="0.2">
      <c r="A58" s="81" t="s">
        <v>360</v>
      </c>
      <c r="B58" s="79" t="s">
        <v>361</v>
      </c>
      <c r="C58" s="79" t="s">
        <v>505</v>
      </c>
      <c r="D58" s="91" t="s">
        <v>377</v>
      </c>
      <c r="E58" s="91" t="s">
        <v>378</v>
      </c>
      <c r="F58" s="164" t="s">
        <v>137</v>
      </c>
      <c r="G58" s="91" t="s">
        <v>379</v>
      </c>
      <c r="H58" s="164" t="s">
        <v>193</v>
      </c>
      <c r="I58" s="164" t="s">
        <v>188</v>
      </c>
      <c r="J58" s="164" t="s">
        <v>178</v>
      </c>
      <c r="K58" s="92">
        <v>2</v>
      </c>
      <c r="L58" s="164" t="s">
        <v>179</v>
      </c>
      <c r="M58" s="159">
        <f t="shared" si="23"/>
        <v>20</v>
      </c>
      <c r="N58" s="94">
        <f t="shared" si="24"/>
        <v>40</v>
      </c>
      <c r="O58" s="95" t="str">
        <f t="shared" si="25"/>
        <v>Importante</v>
      </c>
      <c r="P58" s="95" t="str">
        <f t="shared" si="26"/>
        <v>Media</v>
      </c>
      <c r="Q58" s="96" t="str">
        <f>IF(O58="Aceptable","Asumirlo, aceptarlo y no hacer acciones de mejora",IF(O58="Moderado","Eliminar, disminuir o transferior riesgo aceptable",IF(O58="Inaceptable","Eliminar el Riesgo, implementar  controles de prevención para reducir la probabilidad del Riesgo o Medidas de Protección para reducir el impacto; Compartir o transferir el riesgo si es posible. Planes de Contingencia",IF(O58="Tolerable","Tomar medidas para llevar el Riesgo a Zona de Riesgo Aceptable. Reducir el Riesgo o Asumirlo",IF(O58="Importante","Tomar medidas para llevar el Riesgo a Zona de Riesgo Aceptable. Reducir el Riesgo o Asumirlo",1)))))</f>
        <v>Tomar medidas para llevar el Riesgo a Zona de Riesgo Aceptable. Reducir el Riesgo o Asumirlo</v>
      </c>
      <c r="R58" s="97">
        <f t="shared" si="28"/>
        <v>0.22222222222222221</v>
      </c>
      <c r="S58" s="98">
        <f t="shared" si="27"/>
        <v>8.8888888888888893</v>
      </c>
      <c r="T58" s="91" t="s">
        <v>380</v>
      </c>
      <c r="U58" s="91" t="s">
        <v>181</v>
      </c>
      <c r="V58" s="91" t="s">
        <v>364</v>
      </c>
      <c r="W58" s="91" t="s">
        <v>183</v>
      </c>
      <c r="X58" s="91" t="s">
        <v>184</v>
      </c>
      <c r="Y58" s="99">
        <f t="shared" si="21"/>
        <v>0.8</v>
      </c>
      <c r="Z58" s="100" t="s">
        <v>185</v>
      </c>
      <c r="AA58" s="91" t="s">
        <v>547</v>
      </c>
      <c r="AB58" s="91" t="s">
        <v>375</v>
      </c>
      <c r="AC58" s="165"/>
      <c r="AD58" s="165"/>
      <c r="AE58" s="101" t="s">
        <v>381</v>
      </c>
      <c r="AF58" s="69"/>
      <c r="AG58" s="69"/>
      <c r="AH58" s="69"/>
      <c r="AI58" s="69"/>
      <c r="AW58" s="56" t="s">
        <v>61</v>
      </c>
    </row>
    <row r="59" spans="1:57" ht="40.5" customHeight="1" thickBot="1" x14ac:dyDescent="0.25">
      <c r="A59" s="274" t="s">
        <v>382</v>
      </c>
      <c r="B59" s="275"/>
      <c r="C59" s="275"/>
      <c r="D59" s="275"/>
      <c r="E59" s="275"/>
      <c r="F59" s="275"/>
      <c r="G59" s="275"/>
      <c r="H59" s="275"/>
      <c r="I59" s="275"/>
      <c r="J59" s="275"/>
      <c r="K59" s="275"/>
      <c r="L59" s="275"/>
      <c r="M59" s="275"/>
      <c r="N59" s="197"/>
      <c r="O59" s="198"/>
      <c r="P59" s="198"/>
      <c r="Q59" s="107"/>
      <c r="R59" s="108"/>
      <c r="S59" s="170"/>
      <c r="T59" s="170"/>
      <c r="U59" s="170"/>
      <c r="V59" s="170"/>
      <c r="W59" s="170"/>
      <c r="X59" s="170"/>
      <c r="Y59" s="170"/>
      <c r="Z59" s="170"/>
      <c r="AA59" s="170"/>
      <c r="AB59" s="170"/>
      <c r="AC59" s="171"/>
      <c r="AD59" s="171"/>
      <c r="AE59" s="172"/>
      <c r="AF59" s="69"/>
      <c r="AG59" s="69"/>
      <c r="AH59" s="69"/>
      <c r="AI59" s="69"/>
      <c r="AW59" s="58"/>
      <c r="AX59" s="59"/>
      <c r="AY59" s="59"/>
      <c r="AZ59" s="59"/>
      <c r="BA59" s="59"/>
      <c r="BB59" s="59"/>
    </row>
    <row r="60" spans="1:57" s="54" customFormat="1" ht="40.5" customHeight="1" thickBot="1" x14ac:dyDescent="0.25">
      <c r="A60" s="82"/>
      <c r="B60" s="82"/>
      <c r="C60" s="82"/>
      <c r="D60" s="83"/>
      <c r="E60" s="83"/>
      <c r="F60" s="83"/>
      <c r="G60" s="83"/>
      <c r="H60" s="83"/>
      <c r="I60" s="83"/>
      <c r="J60" s="83"/>
      <c r="K60" s="83"/>
      <c r="L60" s="83"/>
      <c r="M60" s="83"/>
      <c r="N60" s="109"/>
      <c r="O60" s="110"/>
      <c r="P60" s="110"/>
      <c r="Q60" s="111"/>
      <c r="R60" s="112"/>
      <c r="S60" s="78"/>
      <c r="T60" s="78"/>
      <c r="U60" s="78"/>
      <c r="V60" s="78"/>
      <c r="W60" s="78"/>
      <c r="X60" s="78"/>
      <c r="Y60" s="78"/>
      <c r="Z60" s="78"/>
      <c r="AA60" s="78"/>
      <c r="AB60" s="78"/>
      <c r="AC60" s="113"/>
      <c r="AD60" s="113"/>
      <c r="AE60" s="78"/>
      <c r="AF60" s="80"/>
      <c r="AG60" s="80"/>
      <c r="AH60" s="80"/>
      <c r="AI60" s="80"/>
      <c r="AJ60" s="51"/>
      <c r="AW60" s="60"/>
      <c r="AX60" s="61"/>
      <c r="AY60" s="61"/>
      <c r="AZ60" s="61"/>
      <c r="BA60" s="61"/>
      <c r="BB60" s="61"/>
    </row>
    <row r="61" spans="1:57" ht="12.75" customHeight="1" x14ac:dyDescent="0.2">
      <c r="A61" s="299"/>
      <c r="B61" s="300"/>
      <c r="C61" s="300"/>
      <c r="D61" s="300"/>
      <c r="E61" s="300"/>
      <c r="F61" s="300"/>
      <c r="G61" s="300"/>
      <c r="H61" s="300"/>
      <c r="I61" s="301"/>
      <c r="J61" s="299"/>
      <c r="K61" s="300"/>
      <c r="L61" s="300"/>
      <c r="M61" s="300"/>
      <c r="N61" s="300"/>
      <c r="O61" s="300"/>
      <c r="P61" s="300"/>
      <c r="Q61" s="300"/>
      <c r="R61" s="300"/>
      <c r="S61" s="301"/>
      <c r="T61" s="84"/>
      <c r="U61" s="84"/>
      <c r="V61" s="84"/>
      <c r="W61" s="84"/>
      <c r="X61" s="84"/>
      <c r="Y61" s="84"/>
      <c r="Z61" s="84"/>
      <c r="AA61" s="299"/>
      <c r="AB61" s="300"/>
      <c r="AC61" s="300"/>
      <c r="AD61" s="300"/>
      <c r="AE61" s="301"/>
      <c r="AF61" s="69"/>
      <c r="AG61" s="69"/>
      <c r="AH61" s="69"/>
      <c r="AI61" s="69"/>
      <c r="AW61" s="58" t="s">
        <v>177</v>
      </c>
      <c r="AX61" s="59"/>
      <c r="AY61" s="59"/>
      <c r="AZ61" s="291"/>
      <c r="BA61" s="291"/>
      <c r="BB61" s="291"/>
      <c r="BC61" s="291"/>
      <c r="BD61" s="291"/>
      <c r="BE61" s="291"/>
    </row>
    <row r="62" spans="1:57" ht="12.75" customHeight="1" x14ac:dyDescent="0.2">
      <c r="A62" s="302"/>
      <c r="B62" s="303"/>
      <c r="C62" s="303"/>
      <c r="D62" s="303"/>
      <c r="E62" s="303"/>
      <c r="F62" s="303"/>
      <c r="G62" s="303"/>
      <c r="H62" s="303"/>
      <c r="I62" s="304"/>
      <c r="J62" s="302"/>
      <c r="K62" s="303"/>
      <c r="L62" s="303"/>
      <c r="M62" s="303"/>
      <c r="N62" s="303"/>
      <c r="O62" s="303"/>
      <c r="P62" s="303"/>
      <c r="Q62" s="303"/>
      <c r="R62" s="303"/>
      <c r="S62" s="304"/>
      <c r="T62" s="85"/>
      <c r="U62" s="85"/>
      <c r="V62" s="85"/>
      <c r="W62" s="85"/>
      <c r="X62" s="85"/>
      <c r="Y62" s="85"/>
      <c r="Z62" s="85"/>
      <c r="AA62" s="302"/>
      <c r="AB62" s="303"/>
      <c r="AC62" s="303"/>
      <c r="AD62" s="303"/>
      <c r="AE62" s="304"/>
      <c r="AF62" s="69"/>
      <c r="AG62" s="69"/>
      <c r="AH62" s="69"/>
      <c r="AI62" s="69"/>
      <c r="AW62" s="58" t="s">
        <v>302</v>
      </c>
      <c r="AX62" s="59"/>
      <c r="AY62" s="59"/>
      <c r="AZ62" s="291"/>
      <c r="BA62" s="291"/>
      <c r="BB62" s="291"/>
      <c r="BC62" s="292"/>
      <c r="BD62" s="292"/>
      <c r="BE62" s="292"/>
    </row>
    <row r="63" spans="1:57" ht="13.5" customHeight="1" thickBot="1" x14ac:dyDescent="0.25">
      <c r="A63" s="305"/>
      <c r="B63" s="306"/>
      <c r="C63" s="306"/>
      <c r="D63" s="306"/>
      <c r="E63" s="306"/>
      <c r="F63" s="306"/>
      <c r="G63" s="306"/>
      <c r="H63" s="306"/>
      <c r="I63" s="307"/>
      <c r="J63" s="305"/>
      <c r="K63" s="306"/>
      <c r="L63" s="306"/>
      <c r="M63" s="306"/>
      <c r="N63" s="306"/>
      <c r="O63" s="306"/>
      <c r="P63" s="306"/>
      <c r="Q63" s="306"/>
      <c r="R63" s="306"/>
      <c r="S63" s="307"/>
      <c r="T63" s="86"/>
      <c r="U63" s="86"/>
      <c r="V63" s="86"/>
      <c r="W63" s="86"/>
      <c r="X63" s="86"/>
      <c r="Y63" s="86"/>
      <c r="Z63" s="86"/>
      <c r="AA63" s="305"/>
      <c r="AB63" s="306"/>
      <c r="AC63" s="306"/>
      <c r="AD63" s="306"/>
      <c r="AE63" s="307"/>
      <c r="AF63" s="69"/>
      <c r="AG63" s="69"/>
      <c r="AH63" s="69"/>
      <c r="AI63" s="69"/>
      <c r="AW63" s="58" t="s">
        <v>383</v>
      </c>
      <c r="AX63" s="59"/>
      <c r="AY63" s="59"/>
      <c r="AZ63" s="291"/>
      <c r="BA63" s="291"/>
      <c r="BB63" s="291"/>
      <c r="BC63" s="292"/>
      <c r="BD63" s="292"/>
      <c r="BE63" s="292"/>
    </row>
    <row r="64" spans="1:57" ht="12.75" customHeight="1" x14ac:dyDescent="0.2">
      <c r="A64" s="67"/>
      <c r="B64" s="67"/>
      <c r="C64" s="67"/>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X64" s="59"/>
      <c r="AY64" s="59"/>
      <c r="AZ64" s="62"/>
      <c r="BA64" s="62"/>
      <c r="BB64" s="62"/>
    </row>
    <row r="65" spans="1:54" ht="13.5" customHeight="1" x14ac:dyDescent="0.2">
      <c r="A65" s="67"/>
      <c r="B65" s="67"/>
      <c r="C65" s="67"/>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X65" s="59"/>
      <c r="AY65" s="59"/>
      <c r="AZ65" s="62"/>
      <c r="BA65" s="62"/>
      <c r="BB65" s="62"/>
    </row>
    <row r="66" spans="1:54" s="57" customFormat="1" x14ac:dyDescent="0.2">
      <c r="A66" s="87"/>
      <c r="B66" s="87"/>
      <c r="C66" s="87"/>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51"/>
      <c r="AW66" s="63" t="s">
        <v>68</v>
      </c>
    </row>
    <row r="67" spans="1:54" s="64" customFormat="1" ht="18" customHeight="1" thickBot="1" x14ac:dyDescent="0.3">
      <c r="D67" s="293" t="s">
        <v>384</v>
      </c>
      <c r="E67" s="293"/>
      <c r="F67" s="293"/>
      <c r="G67" s="293"/>
      <c r="H67" s="293"/>
      <c r="I67" s="293"/>
      <c r="J67" s="114"/>
      <c r="K67" s="59"/>
      <c r="L67" s="59"/>
      <c r="M67" s="59"/>
      <c r="N67" s="59"/>
      <c r="O67" s="59"/>
      <c r="P67" s="59"/>
      <c r="Q67" s="59"/>
      <c r="R67" s="59"/>
      <c r="S67" s="59"/>
      <c r="T67" s="59"/>
      <c r="U67" s="59"/>
      <c r="V67" s="59"/>
      <c r="W67" s="59"/>
      <c r="X67" s="59"/>
      <c r="Y67" s="59"/>
      <c r="Z67" s="59"/>
      <c r="AA67" s="59"/>
      <c r="AB67" s="59"/>
      <c r="AC67" s="59"/>
      <c r="AD67" s="59"/>
      <c r="AE67" s="59"/>
      <c r="AJ67" s="65"/>
      <c r="AW67" s="66" t="s">
        <v>385</v>
      </c>
    </row>
    <row r="68" spans="1:54" s="64" customFormat="1" ht="28.5" customHeight="1" thickTop="1" thickBot="1" x14ac:dyDescent="0.25">
      <c r="D68" s="294" t="s">
        <v>386</v>
      </c>
      <c r="E68" s="295"/>
      <c r="F68" s="295"/>
      <c r="G68" s="296"/>
      <c r="H68" s="297"/>
      <c r="I68" s="298"/>
      <c r="J68" s="62"/>
      <c r="K68" s="62"/>
      <c r="L68" s="62"/>
      <c r="M68" s="115" t="s">
        <v>156</v>
      </c>
      <c r="N68" s="115" t="s">
        <v>387</v>
      </c>
      <c r="O68" s="115" t="s">
        <v>388</v>
      </c>
      <c r="P68" s="116"/>
      <c r="Q68" s="116"/>
      <c r="R68" s="116"/>
      <c r="S68" s="62"/>
      <c r="T68" s="65"/>
      <c r="U68" s="117"/>
      <c r="V68" s="117"/>
      <c r="X68" s="118"/>
      <c r="Y68" s="118"/>
      <c r="AA68" s="119"/>
      <c r="AB68" s="120"/>
      <c r="AJ68" s="65"/>
      <c r="AW68" s="66" t="s">
        <v>189</v>
      </c>
    </row>
    <row r="69" spans="1:54" s="64" customFormat="1" ht="41.25" customHeight="1" thickTop="1" thickBot="1" x14ac:dyDescent="0.25">
      <c r="D69" s="285" t="s">
        <v>389</v>
      </c>
      <c r="E69" s="286"/>
      <c r="F69" s="286"/>
      <c r="G69" s="287"/>
      <c r="H69" s="288"/>
      <c r="I69" s="289"/>
      <c r="J69" s="62"/>
      <c r="K69" s="62"/>
      <c r="L69" s="62"/>
      <c r="M69" s="121" t="s">
        <v>390</v>
      </c>
      <c r="N69" s="122" t="s">
        <v>391</v>
      </c>
      <c r="O69" s="115">
        <v>3</v>
      </c>
      <c r="P69" s="123" t="s">
        <v>392</v>
      </c>
      <c r="Q69" s="123" t="s">
        <v>393</v>
      </c>
      <c r="R69" s="124" t="s">
        <v>394</v>
      </c>
      <c r="S69" s="62"/>
      <c r="T69" s="65"/>
      <c r="U69" s="117"/>
      <c r="V69" s="117"/>
      <c r="X69" s="118"/>
      <c r="Y69" s="118"/>
      <c r="Z69" s="290" t="s">
        <v>395</v>
      </c>
      <c r="AA69" s="125" t="s">
        <v>396</v>
      </c>
      <c r="AB69" s="126" t="s">
        <v>397</v>
      </c>
      <c r="AC69" s="290" t="s">
        <v>398</v>
      </c>
      <c r="AD69" s="127" t="s">
        <v>399</v>
      </c>
      <c r="AE69" s="62"/>
      <c r="AJ69" s="65"/>
      <c r="AW69" s="66" t="s">
        <v>400</v>
      </c>
    </row>
    <row r="70" spans="1:54" s="64" customFormat="1" ht="69.75" customHeight="1" thickTop="1" thickBot="1" x14ac:dyDescent="0.25">
      <c r="D70" s="285" t="s">
        <v>401</v>
      </c>
      <c r="E70" s="286"/>
      <c r="F70" s="286"/>
      <c r="G70" s="287"/>
      <c r="H70" s="288"/>
      <c r="I70" s="289"/>
      <c r="J70" s="62"/>
      <c r="K70" s="62"/>
      <c r="L70" s="62"/>
      <c r="M70" s="121" t="s">
        <v>178</v>
      </c>
      <c r="N70" s="122" t="s">
        <v>402</v>
      </c>
      <c r="O70" s="115">
        <v>2</v>
      </c>
      <c r="P70" s="128" t="s">
        <v>403</v>
      </c>
      <c r="Q70" s="123" t="s">
        <v>404</v>
      </c>
      <c r="R70" s="123" t="s">
        <v>405</v>
      </c>
      <c r="S70" s="62"/>
      <c r="T70" s="65"/>
      <c r="U70" s="117"/>
      <c r="V70" s="117"/>
      <c r="X70" s="118"/>
      <c r="Y70" s="118"/>
      <c r="Z70" s="290"/>
      <c r="AA70" s="129" t="s">
        <v>406</v>
      </c>
      <c r="AB70" s="126" t="s">
        <v>407</v>
      </c>
      <c r="AC70" s="290"/>
      <c r="AD70" s="130" t="s">
        <v>408</v>
      </c>
      <c r="AE70" s="62"/>
      <c r="AJ70" s="65"/>
      <c r="AW70" s="66" t="s">
        <v>228</v>
      </c>
    </row>
    <row r="71" spans="1:54" s="64" customFormat="1" ht="99.75" customHeight="1" thickTop="1" thickBot="1" x14ac:dyDescent="0.25">
      <c r="D71" s="285" t="s">
        <v>409</v>
      </c>
      <c r="E71" s="286"/>
      <c r="F71" s="286"/>
      <c r="G71" s="287"/>
      <c r="H71" s="288"/>
      <c r="I71" s="289"/>
      <c r="J71" s="62"/>
      <c r="K71" s="62"/>
      <c r="L71" s="62"/>
      <c r="M71" s="121" t="s">
        <v>200</v>
      </c>
      <c r="N71" s="122" t="s">
        <v>410</v>
      </c>
      <c r="O71" s="115">
        <v>1</v>
      </c>
      <c r="P71" s="128" t="s">
        <v>411</v>
      </c>
      <c r="Q71" s="128" t="s">
        <v>412</v>
      </c>
      <c r="R71" s="123" t="s">
        <v>404</v>
      </c>
      <c r="S71" s="62"/>
      <c r="T71" s="65"/>
      <c r="U71" s="117"/>
      <c r="V71" s="117"/>
      <c r="X71" s="118"/>
      <c r="Y71" s="118"/>
      <c r="Z71" s="290"/>
      <c r="AA71" s="131" t="s">
        <v>413</v>
      </c>
      <c r="AB71" s="132" t="s">
        <v>414</v>
      </c>
      <c r="AC71" s="290"/>
      <c r="AD71" s="133" t="s">
        <v>415</v>
      </c>
      <c r="AE71" s="62"/>
      <c r="AJ71" s="65"/>
      <c r="AW71" s="64" t="s">
        <v>416</v>
      </c>
    </row>
    <row r="72" spans="1:54" s="64" customFormat="1" ht="33.75" customHeight="1" thickTop="1" thickBot="1" x14ac:dyDescent="0.25">
      <c r="D72" s="285" t="s">
        <v>417</v>
      </c>
      <c r="E72" s="286"/>
      <c r="F72" s="286"/>
      <c r="G72" s="287"/>
      <c r="H72" s="288"/>
      <c r="I72" s="289"/>
      <c r="J72" s="62"/>
      <c r="K72" s="62"/>
      <c r="L72" s="62"/>
      <c r="M72" s="116"/>
      <c r="O72" s="121" t="s">
        <v>388</v>
      </c>
      <c r="P72" s="134">
        <v>5</v>
      </c>
      <c r="Q72" s="134">
        <v>10</v>
      </c>
      <c r="R72" s="134">
        <v>20</v>
      </c>
      <c r="S72" s="62"/>
      <c r="T72" s="65"/>
      <c r="U72" s="117"/>
      <c r="V72" s="117"/>
      <c r="X72" s="118"/>
      <c r="Y72" s="118"/>
      <c r="Z72" s="135"/>
      <c r="AJ72" s="65"/>
      <c r="AW72" s="64" t="s">
        <v>418</v>
      </c>
    </row>
    <row r="73" spans="1:54" s="64" customFormat="1" ht="104.25" customHeight="1" thickTop="1" thickBot="1" x14ac:dyDescent="0.25">
      <c r="D73" s="285" t="s">
        <v>419</v>
      </c>
      <c r="E73" s="286"/>
      <c r="F73" s="286"/>
      <c r="G73" s="287"/>
      <c r="H73" s="288"/>
      <c r="I73" s="289"/>
      <c r="J73" s="62"/>
      <c r="K73" s="62"/>
      <c r="L73" s="62"/>
      <c r="M73" s="116"/>
      <c r="O73" s="115" t="s">
        <v>57</v>
      </c>
      <c r="P73" s="121" t="s">
        <v>201</v>
      </c>
      <c r="Q73" s="121" t="s">
        <v>189</v>
      </c>
      <c r="R73" s="121" t="s">
        <v>179</v>
      </c>
      <c r="S73" s="62"/>
      <c r="T73" s="78"/>
      <c r="U73" s="78"/>
      <c r="V73" s="78"/>
      <c r="W73" s="62"/>
      <c r="X73" s="62"/>
      <c r="Y73" s="62"/>
      <c r="Z73" s="62"/>
      <c r="AA73" s="62"/>
      <c r="AB73" s="62"/>
      <c r="AC73" s="62"/>
      <c r="AD73" s="62"/>
      <c r="AE73" s="62"/>
      <c r="AJ73" s="65"/>
      <c r="AW73" s="64" t="s">
        <v>420</v>
      </c>
    </row>
    <row r="74" spans="1:54" s="64" customFormat="1" ht="393" customHeight="1" thickTop="1" thickBot="1" x14ac:dyDescent="0.25">
      <c r="D74" s="285" t="s">
        <v>421</v>
      </c>
      <c r="E74" s="286"/>
      <c r="F74" s="286"/>
      <c r="G74" s="287"/>
      <c r="H74" s="288"/>
      <c r="I74" s="289"/>
      <c r="J74" s="62"/>
      <c r="K74" s="62"/>
      <c r="L74" s="62"/>
      <c r="M74" s="62"/>
      <c r="O74" s="115" t="s">
        <v>387</v>
      </c>
      <c r="P74" s="136" t="s">
        <v>422</v>
      </c>
      <c r="Q74" s="136" t="s">
        <v>423</v>
      </c>
      <c r="R74" s="136" t="s">
        <v>424</v>
      </c>
      <c r="S74" s="62"/>
      <c r="T74" s="62"/>
      <c r="U74" s="62"/>
      <c r="V74" s="62"/>
      <c r="W74" s="62"/>
      <c r="X74" s="62"/>
      <c r="Y74" s="62"/>
      <c r="Z74" s="62"/>
      <c r="AA74" s="62"/>
      <c r="AB74" s="62"/>
      <c r="AC74" s="62"/>
      <c r="AD74" s="62"/>
      <c r="AE74" s="62"/>
      <c r="AJ74" s="65"/>
    </row>
    <row r="75" spans="1:54" s="64" customFormat="1" ht="30" customHeight="1" thickTop="1" thickBot="1" x14ac:dyDescent="0.3">
      <c r="D75" s="285" t="s">
        <v>425</v>
      </c>
      <c r="E75" s="286"/>
      <c r="F75" s="286"/>
      <c r="G75" s="287"/>
      <c r="H75" s="288"/>
      <c r="I75" s="289"/>
      <c r="J75" s="62"/>
      <c r="K75" s="62"/>
      <c r="L75" s="62"/>
      <c r="M75" s="62"/>
      <c r="R75" s="62"/>
      <c r="S75" s="62"/>
      <c r="T75" s="62"/>
      <c r="U75" s="137" t="s">
        <v>426</v>
      </c>
      <c r="V75" s="138" t="s">
        <v>427</v>
      </c>
      <c r="W75" s="316" t="s">
        <v>428</v>
      </c>
      <c r="X75" s="316"/>
      <c r="Y75" s="316"/>
      <c r="Z75" s="316"/>
      <c r="AA75" s="316"/>
      <c r="AB75" s="316"/>
      <c r="AC75" s="316" t="s">
        <v>169</v>
      </c>
      <c r="AD75" s="317"/>
      <c r="AE75" s="139" t="s">
        <v>429</v>
      </c>
      <c r="AF75" s="140"/>
      <c r="AJ75" s="65"/>
    </row>
    <row r="76" spans="1:54" s="64" customFormat="1" ht="30" customHeight="1" x14ac:dyDescent="0.25">
      <c r="D76" s="285" t="s">
        <v>430</v>
      </c>
      <c r="E76" s="286"/>
      <c r="F76" s="286"/>
      <c r="G76" s="287"/>
      <c r="H76" s="288"/>
      <c r="I76" s="289"/>
      <c r="J76" s="62"/>
      <c r="K76" s="62"/>
      <c r="L76" s="62"/>
      <c r="M76" s="62"/>
      <c r="N76" s="62"/>
      <c r="O76" s="62"/>
      <c r="P76" s="62"/>
      <c r="Q76" s="62"/>
      <c r="R76" s="62"/>
      <c r="S76" s="62"/>
      <c r="T76" s="62"/>
      <c r="U76" s="141" t="s">
        <v>12</v>
      </c>
      <c r="V76" s="142" t="s">
        <v>431</v>
      </c>
      <c r="W76" s="318" t="s">
        <v>432</v>
      </c>
      <c r="X76" s="318"/>
      <c r="Y76" s="318"/>
      <c r="Z76" s="318"/>
      <c r="AA76" s="318"/>
      <c r="AB76" s="318"/>
      <c r="AC76" s="319" t="s">
        <v>433</v>
      </c>
      <c r="AD76" s="320"/>
      <c r="AE76" s="323">
        <v>1</v>
      </c>
      <c r="AJ76" s="65"/>
    </row>
    <row r="77" spans="1:54" s="64" customFormat="1" ht="30.75" customHeight="1" x14ac:dyDescent="0.25">
      <c r="D77" s="285" t="s">
        <v>434</v>
      </c>
      <c r="E77" s="286"/>
      <c r="F77" s="286"/>
      <c r="G77" s="287"/>
      <c r="H77" s="288"/>
      <c r="I77" s="289"/>
      <c r="J77" s="62"/>
      <c r="K77" s="62"/>
      <c r="L77" s="62"/>
      <c r="M77" s="62"/>
      <c r="R77" s="62"/>
      <c r="S77" s="62"/>
      <c r="T77" s="62"/>
      <c r="U77" s="143" t="s">
        <v>12</v>
      </c>
      <c r="V77" s="144" t="s">
        <v>435</v>
      </c>
      <c r="W77" s="313"/>
      <c r="X77" s="313"/>
      <c r="Y77" s="313"/>
      <c r="Z77" s="313"/>
      <c r="AA77" s="313"/>
      <c r="AB77" s="313"/>
      <c r="AC77" s="321"/>
      <c r="AD77" s="322"/>
      <c r="AE77" s="321"/>
      <c r="AJ77" s="65"/>
    </row>
    <row r="78" spans="1:54" s="64" customFormat="1" ht="30.75" customHeight="1" thickBot="1" x14ac:dyDescent="0.3">
      <c r="D78" s="308" t="s">
        <v>436</v>
      </c>
      <c r="E78" s="309"/>
      <c r="F78" s="309"/>
      <c r="G78" s="310"/>
      <c r="H78" s="311"/>
      <c r="I78" s="312"/>
      <c r="J78" s="62"/>
      <c r="K78" s="62"/>
      <c r="L78" s="62"/>
      <c r="M78" s="62"/>
      <c r="R78" s="62"/>
      <c r="S78" s="62"/>
      <c r="T78" s="62"/>
      <c r="U78" s="143" t="s">
        <v>12</v>
      </c>
      <c r="V78" s="144" t="s">
        <v>437</v>
      </c>
      <c r="W78" s="313" t="s">
        <v>432</v>
      </c>
      <c r="X78" s="313"/>
      <c r="Y78" s="313"/>
      <c r="Z78" s="313"/>
      <c r="AA78" s="313"/>
      <c r="AB78" s="313"/>
      <c r="AC78" s="314" t="s">
        <v>184</v>
      </c>
      <c r="AD78" s="315"/>
      <c r="AE78" s="314">
        <v>80</v>
      </c>
      <c r="AJ78" s="65"/>
    </row>
    <row r="79" spans="1:54" s="69" customFormat="1" x14ac:dyDescent="0.2">
      <c r="A79" s="67"/>
      <c r="B79" s="67"/>
      <c r="C79" s="67"/>
      <c r="D79" s="68"/>
      <c r="E79" s="68"/>
      <c r="F79" s="68"/>
      <c r="G79" s="68"/>
      <c r="H79" s="68"/>
      <c r="I79" s="68"/>
      <c r="J79" s="68"/>
      <c r="K79" s="68"/>
      <c r="L79" s="68"/>
      <c r="M79" s="68"/>
      <c r="R79" s="68"/>
      <c r="S79" s="68"/>
      <c r="T79" s="68"/>
      <c r="U79" s="143" t="s">
        <v>438</v>
      </c>
      <c r="V79" s="144" t="s">
        <v>431</v>
      </c>
      <c r="W79" s="313"/>
      <c r="X79" s="313"/>
      <c r="Y79" s="313"/>
      <c r="Z79" s="313"/>
      <c r="AA79" s="313"/>
      <c r="AB79" s="313"/>
      <c r="AC79" s="314"/>
      <c r="AD79" s="315"/>
      <c r="AE79" s="314"/>
      <c r="AJ79" s="70"/>
    </row>
    <row r="80" spans="1:54" x14ac:dyDescent="0.2">
      <c r="A80" s="67"/>
      <c r="B80" s="67"/>
      <c r="C80" s="67"/>
      <c r="D80" s="68"/>
      <c r="E80" s="68"/>
      <c r="F80" s="68"/>
      <c r="G80" s="68"/>
      <c r="H80" s="68"/>
      <c r="I80" s="68"/>
      <c r="J80" s="68"/>
      <c r="K80" s="68"/>
      <c r="L80" s="68"/>
      <c r="M80" s="68"/>
      <c r="N80" s="69"/>
      <c r="O80" s="69"/>
      <c r="P80" s="69"/>
      <c r="Q80" s="69"/>
      <c r="R80" s="68"/>
      <c r="S80" s="68"/>
      <c r="T80" s="68"/>
      <c r="U80" s="143" t="s">
        <v>438</v>
      </c>
      <c r="V80" s="144" t="s">
        <v>435</v>
      </c>
      <c r="W80" s="313" t="s">
        <v>432</v>
      </c>
      <c r="X80" s="313"/>
      <c r="Y80" s="313"/>
      <c r="Z80" s="313"/>
      <c r="AA80" s="313"/>
      <c r="AB80" s="313"/>
      <c r="AC80" s="324" t="s">
        <v>228</v>
      </c>
      <c r="AD80" s="325"/>
      <c r="AE80" s="324">
        <v>70</v>
      </c>
      <c r="AF80" s="69"/>
      <c r="AG80" s="69"/>
      <c r="AH80" s="69"/>
      <c r="AI80" s="69"/>
    </row>
    <row r="81" spans="1:36" ht="18" customHeight="1" thickBot="1" x14ac:dyDescent="0.25">
      <c r="A81" s="67"/>
      <c r="B81" s="67"/>
      <c r="C81" s="67"/>
      <c r="D81" s="326" t="s">
        <v>439</v>
      </c>
      <c r="E81" s="326"/>
      <c r="F81" s="326"/>
      <c r="G81" s="326"/>
      <c r="H81" s="326"/>
      <c r="I81" s="326"/>
      <c r="J81" s="145"/>
      <c r="K81" s="72"/>
      <c r="L81" s="72"/>
      <c r="M81" s="72"/>
      <c r="N81" s="72"/>
      <c r="O81" s="72"/>
      <c r="P81" s="72"/>
      <c r="Q81" s="72"/>
      <c r="R81" s="72"/>
      <c r="S81" s="72"/>
      <c r="T81" s="72"/>
      <c r="U81" s="143" t="s">
        <v>438</v>
      </c>
      <c r="V81" s="144" t="s">
        <v>437</v>
      </c>
      <c r="W81" s="313"/>
      <c r="X81" s="313"/>
      <c r="Y81" s="313"/>
      <c r="Z81" s="313"/>
      <c r="AA81" s="313"/>
      <c r="AB81" s="313"/>
      <c r="AC81" s="324"/>
      <c r="AD81" s="325"/>
      <c r="AE81" s="324"/>
      <c r="AF81" s="69"/>
      <c r="AG81" s="71" t="s">
        <v>426</v>
      </c>
      <c r="AH81" s="69"/>
      <c r="AI81" s="69"/>
    </row>
    <row r="82" spans="1:36" s="69" customFormat="1" ht="57.75" customHeight="1" x14ac:dyDescent="0.2">
      <c r="A82" s="67"/>
      <c r="B82" s="67"/>
      <c r="C82" s="67"/>
      <c r="D82" s="294" t="s">
        <v>440</v>
      </c>
      <c r="E82" s="295"/>
      <c r="F82" s="295"/>
      <c r="G82" s="327"/>
      <c r="H82" s="328"/>
      <c r="I82" s="329"/>
      <c r="J82" s="59"/>
      <c r="K82" s="72"/>
      <c r="L82" s="72"/>
      <c r="M82" s="72"/>
      <c r="N82" s="72"/>
      <c r="O82" s="72"/>
      <c r="P82" s="72"/>
      <c r="Q82" s="72"/>
      <c r="R82" s="72"/>
      <c r="S82" s="72"/>
      <c r="T82" s="72"/>
      <c r="U82" s="143" t="s">
        <v>441</v>
      </c>
      <c r="V82" s="144" t="s">
        <v>431</v>
      </c>
      <c r="W82" s="313" t="s">
        <v>432</v>
      </c>
      <c r="X82" s="313"/>
      <c r="Y82" s="313"/>
      <c r="Z82" s="313"/>
      <c r="AA82" s="313"/>
      <c r="AB82" s="313"/>
      <c r="AC82" s="330" t="s">
        <v>304</v>
      </c>
      <c r="AD82" s="331"/>
      <c r="AE82" s="330">
        <v>60</v>
      </c>
      <c r="AG82" s="144" t="s">
        <v>181</v>
      </c>
      <c r="AJ82" s="70"/>
    </row>
    <row r="83" spans="1:36" s="69" customFormat="1" ht="75" customHeight="1" x14ac:dyDescent="0.2">
      <c r="A83" s="67"/>
      <c r="B83" s="67"/>
      <c r="C83" s="67"/>
      <c r="D83" s="285" t="s">
        <v>442</v>
      </c>
      <c r="E83" s="286"/>
      <c r="F83" s="286"/>
      <c r="G83" s="332"/>
      <c r="H83" s="333"/>
      <c r="I83" s="334"/>
      <c r="J83" s="59"/>
      <c r="K83" s="72"/>
      <c r="L83" s="72"/>
      <c r="M83" s="72"/>
      <c r="N83" s="72"/>
      <c r="O83" s="72"/>
      <c r="P83" s="72"/>
      <c r="Q83" s="72"/>
      <c r="R83" s="72"/>
      <c r="S83" s="72"/>
      <c r="T83" s="72"/>
      <c r="U83" s="143" t="s">
        <v>441</v>
      </c>
      <c r="V83" s="144" t="s">
        <v>435</v>
      </c>
      <c r="W83" s="313"/>
      <c r="X83" s="313"/>
      <c r="Y83" s="313"/>
      <c r="Z83" s="313"/>
      <c r="AA83" s="313"/>
      <c r="AB83" s="313"/>
      <c r="AC83" s="330"/>
      <c r="AD83" s="331"/>
      <c r="AE83" s="330"/>
      <c r="AG83" s="144" t="s">
        <v>443</v>
      </c>
      <c r="AJ83" s="70"/>
    </row>
    <row r="84" spans="1:36" s="69" customFormat="1" ht="47.25" customHeight="1" x14ac:dyDescent="0.2">
      <c r="A84" s="67"/>
      <c r="B84" s="67"/>
      <c r="C84" s="67"/>
      <c r="D84" s="285" t="s">
        <v>444</v>
      </c>
      <c r="E84" s="286"/>
      <c r="F84" s="286"/>
      <c r="G84" s="332"/>
      <c r="H84" s="333"/>
      <c r="I84" s="334"/>
      <c r="J84" s="59"/>
      <c r="K84" s="72"/>
      <c r="L84" s="72"/>
      <c r="M84" s="72"/>
      <c r="N84" s="72"/>
      <c r="O84" s="72"/>
      <c r="P84" s="72"/>
      <c r="Q84" s="72"/>
      <c r="R84" s="72"/>
      <c r="S84" s="72"/>
      <c r="T84" s="72"/>
      <c r="U84" s="143" t="s">
        <v>441</v>
      </c>
      <c r="V84" s="144" t="s">
        <v>437</v>
      </c>
      <c r="W84" s="313" t="s">
        <v>432</v>
      </c>
      <c r="X84" s="313"/>
      <c r="Y84" s="313"/>
      <c r="Z84" s="313"/>
      <c r="AA84" s="313"/>
      <c r="AB84" s="313"/>
      <c r="AC84" s="335" t="s">
        <v>445</v>
      </c>
      <c r="AD84" s="336"/>
      <c r="AE84" s="93">
        <v>50</v>
      </c>
      <c r="AG84" s="144" t="s">
        <v>446</v>
      </c>
      <c r="AJ84" s="70"/>
    </row>
    <row r="85" spans="1:36" s="69" customFormat="1" ht="71.25" customHeight="1" thickBot="1" x14ac:dyDescent="0.25">
      <c r="A85" s="67"/>
      <c r="B85" s="67"/>
      <c r="C85" s="67"/>
      <c r="D85" s="285" t="s">
        <v>447</v>
      </c>
      <c r="E85" s="286"/>
      <c r="F85" s="286"/>
      <c r="G85" s="332"/>
      <c r="H85" s="333"/>
      <c r="I85" s="334"/>
      <c r="J85" s="59"/>
      <c r="K85" s="72"/>
      <c r="L85" s="72"/>
      <c r="M85" s="72"/>
      <c r="N85" s="72"/>
      <c r="O85" s="72"/>
      <c r="P85" s="72"/>
      <c r="Q85" s="72"/>
      <c r="R85" s="72"/>
      <c r="S85" s="72"/>
      <c r="T85" s="72"/>
      <c r="U85" s="146" t="s">
        <v>448</v>
      </c>
      <c r="V85" s="147" t="s">
        <v>448</v>
      </c>
      <c r="W85" s="337" t="s">
        <v>448</v>
      </c>
      <c r="X85" s="337"/>
      <c r="Y85" s="337"/>
      <c r="Z85" s="337"/>
      <c r="AA85" s="337"/>
      <c r="AB85" s="337"/>
      <c r="AC85" s="338" t="s">
        <v>449</v>
      </c>
      <c r="AD85" s="339"/>
      <c r="AE85" s="148">
        <v>0</v>
      </c>
      <c r="AG85" s="144" t="s">
        <v>450</v>
      </c>
      <c r="AJ85" s="70"/>
    </row>
    <row r="86" spans="1:36" s="69" customFormat="1" ht="51" customHeight="1" thickBot="1" x14ac:dyDescent="0.25">
      <c r="A86" s="67"/>
      <c r="B86" s="67"/>
      <c r="C86" s="67"/>
      <c r="D86" s="285" t="s">
        <v>451</v>
      </c>
      <c r="E86" s="286"/>
      <c r="F86" s="286"/>
      <c r="G86" s="287"/>
      <c r="H86" s="288"/>
      <c r="I86" s="289"/>
      <c r="J86" s="62"/>
      <c r="K86" s="73"/>
      <c r="L86" s="73"/>
      <c r="M86" s="73"/>
      <c r="N86" s="73"/>
      <c r="O86" s="73"/>
      <c r="P86" s="73"/>
      <c r="Q86" s="73"/>
      <c r="R86" s="73"/>
      <c r="S86" s="73"/>
      <c r="T86" s="73"/>
      <c r="U86" s="73"/>
      <c r="V86" s="73"/>
      <c r="W86" s="73"/>
      <c r="X86" s="73"/>
      <c r="Y86" s="73"/>
      <c r="Z86" s="73"/>
      <c r="AA86" s="73"/>
      <c r="AB86" s="73"/>
      <c r="AC86" s="73"/>
      <c r="AD86" s="73"/>
      <c r="AE86" s="73"/>
      <c r="AG86" s="69" t="s">
        <v>427</v>
      </c>
      <c r="AJ86" s="70"/>
    </row>
    <row r="87" spans="1:36" s="69" customFormat="1" ht="51" customHeight="1" thickBot="1" x14ac:dyDescent="0.25">
      <c r="A87" s="67"/>
      <c r="B87" s="67"/>
      <c r="C87" s="67"/>
      <c r="D87" s="308" t="s">
        <v>452</v>
      </c>
      <c r="E87" s="309"/>
      <c r="F87" s="309"/>
      <c r="G87" s="310"/>
      <c r="H87" s="311"/>
      <c r="I87" s="312"/>
      <c r="J87" s="62"/>
      <c r="K87" s="73"/>
      <c r="L87" s="73"/>
      <c r="M87" s="73"/>
      <c r="N87" s="73"/>
      <c r="O87" s="73"/>
      <c r="P87" s="73"/>
      <c r="Q87" s="73"/>
      <c r="R87" s="73"/>
      <c r="S87" s="73"/>
      <c r="T87" s="73"/>
      <c r="V87" s="73"/>
      <c r="W87" s="73"/>
      <c r="X87" s="73"/>
      <c r="Y87" s="73"/>
      <c r="Z87" s="73"/>
      <c r="AA87" s="73"/>
      <c r="AB87" s="73"/>
      <c r="AC87" s="73"/>
      <c r="AD87" s="73"/>
      <c r="AE87" s="73"/>
      <c r="AG87" s="149" t="s">
        <v>364</v>
      </c>
      <c r="AI87" s="150" t="s">
        <v>433</v>
      </c>
      <c r="AJ87" s="74"/>
    </row>
    <row r="88" spans="1:36" ht="15.75" thickBot="1" x14ac:dyDescent="0.25">
      <c r="A88" s="67"/>
      <c r="B88" s="67"/>
      <c r="C88" s="67"/>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149" t="s">
        <v>453</v>
      </c>
      <c r="AH88" s="69"/>
      <c r="AI88" s="151" t="s">
        <v>184</v>
      </c>
      <c r="AJ88" s="74"/>
    </row>
    <row r="89" spans="1:36" ht="26.25" thickBot="1" x14ac:dyDescent="0.25">
      <c r="A89" s="67"/>
      <c r="B89" s="67"/>
      <c r="C89" s="67"/>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149" t="s">
        <v>182</v>
      </c>
      <c r="AH89" s="69"/>
      <c r="AI89" s="152" t="s">
        <v>228</v>
      </c>
      <c r="AJ89" s="74"/>
    </row>
    <row r="90" spans="1:36" ht="14.25" customHeight="1" x14ac:dyDescent="0.2">
      <c r="A90" s="67"/>
      <c r="B90" s="67"/>
      <c r="C90" s="67"/>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153" t="s">
        <v>450</v>
      </c>
      <c r="AH90" s="69"/>
      <c r="AI90" s="154" t="s">
        <v>304</v>
      </c>
      <c r="AJ90" s="74"/>
    </row>
    <row r="91" spans="1:36" ht="12.75" customHeight="1" x14ac:dyDescent="0.2">
      <c r="A91" s="67"/>
      <c r="B91" s="67"/>
      <c r="C91" s="67"/>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155" t="s">
        <v>445</v>
      </c>
      <c r="AJ91" s="74"/>
    </row>
    <row r="92" spans="1:36" ht="13.5" customHeight="1" thickBot="1" x14ac:dyDescent="0.25">
      <c r="A92" s="67"/>
      <c r="B92" s="67"/>
      <c r="C92" s="67"/>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t="s">
        <v>428</v>
      </c>
      <c r="AH92" s="69"/>
      <c r="AI92" s="156" t="s">
        <v>449</v>
      </c>
      <c r="AJ92" s="74"/>
    </row>
    <row r="93" spans="1:36" ht="15.75" thickBot="1" x14ac:dyDescent="0.25">
      <c r="A93" s="67"/>
      <c r="B93" s="67"/>
      <c r="C93" s="67"/>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157" t="s">
        <v>454</v>
      </c>
      <c r="AH93" s="69"/>
      <c r="AI93" s="70"/>
      <c r="AJ93" s="74"/>
    </row>
    <row r="94" spans="1:36" ht="26.25" thickBot="1" x14ac:dyDescent="0.25">
      <c r="A94" s="67"/>
      <c r="B94" s="67"/>
      <c r="C94" s="67"/>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157" t="s">
        <v>455</v>
      </c>
      <c r="AH94" s="69"/>
      <c r="AI94" s="158"/>
      <c r="AJ94" s="74"/>
    </row>
    <row r="95" spans="1:36" ht="15.75" customHeight="1" thickBot="1" x14ac:dyDescent="0.25">
      <c r="A95" s="67"/>
      <c r="B95" s="67"/>
      <c r="C95" s="67"/>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157" t="s">
        <v>183</v>
      </c>
      <c r="AH95" s="69"/>
      <c r="AI95" s="69"/>
      <c r="AJ95" s="74"/>
    </row>
    <row r="96" spans="1:36" ht="15.75" customHeight="1" x14ac:dyDescent="0.2">
      <c r="A96" s="67"/>
      <c r="B96" s="67"/>
      <c r="C96" s="67"/>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153" t="s">
        <v>450</v>
      </c>
      <c r="AH96" s="69"/>
      <c r="AI96" s="69"/>
      <c r="AJ96" s="74"/>
    </row>
  </sheetData>
  <mergeCells count="79">
    <mergeCell ref="D86:I86"/>
    <mergeCell ref="D87:I87"/>
    <mergeCell ref="D84:I84"/>
    <mergeCell ref="W84:AB84"/>
    <mergeCell ref="AC84:AD84"/>
    <mergeCell ref="D85:I85"/>
    <mergeCell ref="W85:AB85"/>
    <mergeCell ref="AC85:AD85"/>
    <mergeCell ref="W80:AB81"/>
    <mergeCell ref="AC80:AD81"/>
    <mergeCell ref="AE80:AE81"/>
    <mergeCell ref="D81:I81"/>
    <mergeCell ref="D82:I82"/>
    <mergeCell ref="W82:AB83"/>
    <mergeCell ref="AC82:AD83"/>
    <mergeCell ref="AE82:AE83"/>
    <mergeCell ref="D83:I83"/>
    <mergeCell ref="D78:I78"/>
    <mergeCell ref="W78:AB79"/>
    <mergeCell ref="AC78:AD79"/>
    <mergeCell ref="AE78:AE79"/>
    <mergeCell ref="D72:I72"/>
    <mergeCell ref="D73:I73"/>
    <mergeCell ref="D74:I74"/>
    <mergeCell ref="D75:I75"/>
    <mergeCell ref="W75:AB75"/>
    <mergeCell ref="AC75:AD75"/>
    <mergeCell ref="D76:I76"/>
    <mergeCell ref="W76:AB77"/>
    <mergeCell ref="AC76:AD77"/>
    <mergeCell ref="AE76:AE77"/>
    <mergeCell ref="D77:I77"/>
    <mergeCell ref="AZ61:BE61"/>
    <mergeCell ref="AZ62:BE62"/>
    <mergeCell ref="AZ63:BE63"/>
    <mergeCell ref="D67:I67"/>
    <mergeCell ref="D68:I68"/>
    <mergeCell ref="A61:I63"/>
    <mergeCell ref="J61:S63"/>
    <mergeCell ref="AA61:AE63"/>
    <mergeCell ref="T10:Y10"/>
    <mergeCell ref="AA10:AA11"/>
    <mergeCell ref="D69:I69"/>
    <mergeCell ref="Z69:Z71"/>
    <mergeCell ref="AC69:AC71"/>
    <mergeCell ref="D70:I70"/>
    <mergeCell ref="D71:I71"/>
    <mergeCell ref="AD5:AE5"/>
    <mergeCell ref="AD6:AE6"/>
    <mergeCell ref="A59:M59"/>
    <mergeCell ref="A10:A11"/>
    <mergeCell ref="B10:B11"/>
    <mergeCell ref="C10:C11"/>
    <mergeCell ref="D10:D11"/>
    <mergeCell ref="E10:F10"/>
    <mergeCell ref="AB10:AB11"/>
    <mergeCell ref="G10:H10"/>
    <mergeCell ref="I10:I11"/>
    <mergeCell ref="AC10:AD10"/>
    <mergeCell ref="AE10:AE11"/>
    <mergeCell ref="J10:K10"/>
    <mergeCell ref="L10:M10"/>
    <mergeCell ref="N10:S10"/>
    <mergeCell ref="AD7:AE7"/>
    <mergeCell ref="D1:AE2"/>
    <mergeCell ref="A9:D9"/>
    <mergeCell ref="E9:I9"/>
    <mergeCell ref="K9:M9"/>
    <mergeCell ref="AB7:AC7"/>
    <mergeCell ref="D3:AA5"/>
    <mergeCell ref="D6:AA7"/>
    <mergeCell ref="AB3:AC3"/>
    <mergeCell ref="AB4:AC4"/>
    <mergeCell ref="AB5:AC5"/>
    <mergeCell ref="AB6:AC6"/>
    <mergeCell ref="D8:AE8"/>
    <mergeCell ref="A1:C7"/>
    <mergeCell ref="AD3:AE3"/>
    <mergeCell ref="AD4:AE4"/>
  </mergeCells>
  <conditionalFormatting sqref="K12:K30 K32:K58">
    <cfRule type="cellIs" dxfId="61" priority="60" stopIfTrue="1" operator="equal">
      <formula>3</formula>
    </cfRule>
    <cfRule type="cellIs" dxfId="60" priority="61" stopIfTrue="1" operator="equal">
      <formula>2</formula>
    </cfRule>
    <cfRule type="cellIs" dxfId="59" priority="62" stopIfTrue="1" operator="equal">
      <formula>1</formula>
    </cfRule>
  </conditionalFormatting>
  <conditionalFormatting sqref="M12:M30 M32:M58">
    <cfRule type="cellIs" dxfId="58" priority="57" operator="equal">
      <formula>4</formula>
    </cfRule>
    <cfRule type="cellIs" dxfId="57" priority="58" stopIfTrue="1" operator="equal">
      <formula>10</formula>
    </cfRule>
    <cfRule type="cellIs" dxfId="56" priority="59" stopIfTrue="1" operator="equal">
      <formula>5</formula>
    </cfRule>
  </conditionalFormatting>
  <conditionalFormatting sqref="M12:M30 M32:M58">
    <cfRule type="cellIs" dxfId="55" priority="56" stopIfTrue="1" operator="equal">
      <formula>20</formula>
    </cfRule>
  </conditionalFormatting>
  <conditionalFormatting sqref="P59:R60 Q24 Q20 Q26:Q30 Q32:Q58">
    <cfRule type="cellIs" dxfId="54" priority="53" stopIfTrue="1" operator="equal">
      <formula>5</formula>
    </cfRule>
    <cfRule type="cellIs" dxfId="53" priority="54" stopIfTrue="1" operator="equal">
      <formula>4</formula>
    </cfRule>
    <cfRule type="cellIs" dxfId="52" priority="55" stopIfTrue="1" operator="between">
      <formula>1</formula>
      <formula>3</formula>
    </cfRule>
  </conditionalFormatting>
  <conditionalFormatting sqref="Q12:Q30 Q32:Q60">
    <cfRule type="cellIs" dxfId="51" priority="52" stopIfTrue="1" operator="equal">
      <formula>#REF!</formula>
    </cfRule>
  </conditionalFormatting>
  <conditionalFormatting sqref="N59:N60">
    <cfRule type="cellIs" dxfId="50" priority="48" stopIfTrue="1" operator="between">
      <formula>23</formula>
      <formula>25</formula>
    </cfRule>
    <cfRule type="cellIs" dxfId="49" priority="49" stopIfTrue="1" operator="between">
      <formula>19</formula>
      <formula>22</formula>
    </cfRule>
    <cfRule type="cellIs" dxfId="48" priority="50" stopIfTrue="1" operator="between">
      <formula>13</formula>
      <formula>18</formula>
    </cfRule>
    <cfRule type="cellIs" dxfId="47" priority="51" stopIfTrue="1" operator="between">
      <formula>1</formula>
      <formula>12</formula>
    </cfRule>
  </conditionalFormatting>
  <conditionalFormatting sqref="O14:O30 O32:O60">
    <cfRule type="cellIs" dxfId="46" priority="47" stopIfTrue="1" operator="equal">
      <formula>#REF!</formula>
    </cfRule>
  </conditionalFormatting>
  <conditionalFormatting sqref="O14:O30 O32:O60">
    <cfRule type="cellIs" dxfId="45" priority="44" stopIfTrue="1" operator="equal">
      <formula>#REF!</formula>
    </cfRule>
    <cfRule type="cellIs" dxfId="44" priority="45" stopIfTrue="1" operator="equal">
      <formula>#REF!</formula>
    </cfRule>
    <cfRule type="cellIs" dxfId="43" priority="46" stopIfTrue="1" operator="equal">
      <formula>#REF!</formula>
    </cfRule>
  </conditionalFormatting>
  <conditionalFormatting sqref="P12:P30 P32:P60">
    <cfRule type="containsText" dxfId="42" priority="43" stopIfTrue="1" operator="containsText" text="&quot;Alta&quot;">
      <formula>NOT(ISERROR(SEARCH("""Alta""",P12)))</formula>
    </cfRule>
  </conditionalFormatting>
  <conditionalFormatting sqref="P12:P30 P32:P60">
    <cfRule type="containsText" dxfId="41" priority="40" stopIfTrue="1" operator="containsText" text="&quot;Baja&quot;">
      <formula>NOT(ISERROR(SEARCH("""Baja""",P12)))</formula>
    </cfRule>
    <cfRule type="containsText" dxfId="40" priority="41" stopIfTrue="1" operator="containsText" text="&quot;Media&quot;">
      <formula>NOT(ISERROR(SEARCH("""Media""",P12)))</formula>
    </cfRule>
    <cfRule type="cellIs" dxfId="39" priority="42" operator="equal">
      <formula>#REF!</formula>
    </cfRule>
  </conditionalFormatting>
  <conditionalFormatting sqref="X12:X58">
    <cfRule type="containsText" dxfId="38" priority="34" stopIfTrue="1" operator="containsText" text="INEXISTENTE">
      <formula>NOT(ISERROR(SEARCH("INEXISTENTE",X12)))</formula>
    </cfRule>
    <cfRule type="containsText" dxfId="37" priority="35" stopIfTrue="1" operator="containsText" text="DEFICIENTE">
      <formula>NOT(ISERROR(SEARCH("DEFICIENTE",X12)))</formula>
    </cfRule>
    <cfRule type="containsText" dxfId="36" priority="36" stopIfTrue="1" operator="containsText" text="REGULAR">
      <formula>NOT(ISERROR(SEARCH("REGULAR",X12)))</formula>
    </cfRule>
    <cfRule type="containsText" dxfId="35" priority="37" stopIfTrue="1" operator="containsText" text="ACEPTABLE">
      <formula>NOT(ISERROR(SEARCH("ACEPTABLE",X12)))</formula>
    </cfRule>
    <cfRule type="containsText" dxfId="34" priority="38" stopIfTrue="1" operator="containsText" text="BUENO">
      <formula>NOT(ISERROR(SEARCH("BUENO",X12)))</formula>
    </cfRule>
    <cfRule type="containsText" dxfId="33" priority="39" stopIfTrue="1" operator="containsText" text="OPTIMO">
      <formula>NOT(ISERROR(SEARCH("OPTIMO",X12)))</formula>
    </cfRule>
  </conditionalFormatting>
  <conditionalFormatting sqref="N12:N30 N32:N60">
    <cfRule type="cellIs" dxfId="32" priority="31" stopIfTrue="1" operator="between">
      <formula>5</formula>
      <formula>14</formula>
    </cfRule>
    <cfRule type="cellIs" dxfId="31" priority="32" stopIfTrue="1" operator="between">
      <formula>15</formula>
      <formula>40</formula>
    </cfRule>
    <cfRule type="cellIs" dxfId="30" priority="33" stopIfTrue="1" operator="equal">
      <formula>60</formula>
    </cfRule>
  </conditionalFormatting>
  <conditionalFormatting sqref="O12:O30 O32:O58">
    <cfRule type="cellIs" dxfId="29" priority="30" stopIfTrue="1" operator="equal">
      <formula>#REF!</formula>
    </cfRule>
  </conditionalFormatting>
  <conditionalFormatting sqref="O12:O30 O32:O58">
    <cfRule type="cellIs" dxfId="28" priority="27" stopIfTrue="1" operator="equal">
      <formula>#REF!</formula>
    </cfRule>
    <cfRule type="cellIs" dxfId="27" priority="28" stopIfTrue="1" operator="equal">
      <formula>#REF!</formula>
    </cfRule>
    <cfRule type="cellIs" dxfId="26" priority="29" stopIfTrue="1" operator="equal">
      <formula>#REF!</formula>
    </cfRule>
  </conditionalFormatting>
  <conditionalFormatting sqref="K31">
    <cfRule type="cellIs" dxfId="25" priority="24" stopIfTrue="1" operator="equal">
      <formula>3</formula>
    </cfRule>
    <cfRule type="cellIs" dxfId="24" priority="25" stopIfTrue="1" operator="equal">
      <formula>2</formula>
    </cfRule>
    <cfRule type="cellIs" dxfId="23" priority="26" stopIfTrue="1" operator="equal">
      <formula>1</formula>
    </cfRule>
  </conditionalFormatting>
  <conditionalFormatting sqref="M31">
    <cfRule type="cellIs" dxfId="22" priority="21" operator="equal">
      <formula>4</formula>
    </cfRule>
    <cfRule type="cellIs" dxfId="21" priority="22" stopIfTrue="1" operator="equal">
      <formula>10</formula>
    </cfRule>
    <cfRule type="cellIs" dxfId="20" priority="23" stopIfTrue="1" operator="equal">
      <formula>5</formula>
    </cfRule>
  </conditionalFormatting>
  <conditionalFormatting sqref="M31">
    <cfRule type="cellIs" dxfId="19" priority="20" stopIfTrue="1" operator="equal">
      <formula>20</formula>
    </cfRule>
  </conditionalFormatting>
  <conditionalFormatting sqref="Q31">
    <cfRule type="cellIs" dxfId="18" priority="17" stopIfTrue="1" operator="equal">
      <formula>5</formula>
    </cfRule>
    <cfRule type="cellIs" dxfId="17" priority="18" stopIfTrue="1" operator="equal">
      <formula>4</formula>
    </cfRule>
    <cfRule type="cellIs" dxfId="16" priority="19" stopIfTrue="1" operator="between">
      <formula>1</formula>
      <formula>3</formula>
    </cfRule>
  </conditionalFormatting>
  <conditionalFormatting sqref="Q31">
    <cfRule type="cellIs" dxfId="15" priority="16" stopIfTrue="1" operator="equal">
      <formula>#REF!</formula>
    </cfRule>
  </conditionalFormatting>
  <conditionalFormatting sqref="O31">
    <cfRule type="cellIs" dxfId="14" priority="15" stopIfTrue="1" operator="equal">
      <formula>#REF!</formula>
    </cfRule>
  </conditionalFormatting>
  <conditionalFormatting sqref="O31">
    <cfRule type="cellIs" dxfId="13" priority="12" stopIfTrue="1" operator="equal">
      <formula>#REF!</formula>
    </cfRule>
    <cfRule type="cellIs" dxfId="12" priority="13" stopIfTrue="1" operator="equal">
      <formula>#REF!</formula>
    </cfRule>
    <cfRule type="cellIs" dxfId="11" priority="14" stopIfTrue="1" operator="equal">
      <formula>#REF!</formula>
    </cfRule>
  </conditionalFormatting>
  <conditionalFormatting sqref="P31">
    <cfRule type="containsText" dxfId="10" priority="11" stopIfTrue="1" operator="containsText" text="&quot;Alta&quot;">
      <formula>NOT(ISERROR(SEARCH("""Alta""",P31)))</formula>
    </cfRule>
  </conditionalFormatting>
  <conditionalFormatting sqref="P31">
    <cfRule type="containsText" dxfId="9" priority="8" stopIfTrue="1" operator="containsText" text="&quot;Baja&quot;">
      <formula>NOT(ISERROR(SEARCH("""Baja""",P31)))</formula>
    </cfRule>
    <cfRule type="containsText" dxfId="8" priority="9" stopIfTrue="1" operator="containsText" text="&quot;Media&quot;">
      <formula>NOT(ISERROR(SEARCH("""Media""",P31)))</formula>
    </cfRule>
    <cfRule type="cellIs" dxfId="7" priority="10" operator="equal">
      <formula>#REF!</formula>
    </cfRule>
  </conditionalFormatting>
  <conditionalFormatting sqref="N31">
    <cfRule type="cellIs" dxfId="6" priority="5" stopIfTrue="1" operator="between">
      <formula>5</formula>
      <formula>14</formula>
    </cfRule>
    <cfRule type="cellIs" dxfId="5" priority="6" stopIfTrue="1" operator="between">
      <formula>15</formula>
      <formula>40</formula>
    </cfRule>
    <cfRule type="cellIs" dxfId="4" priority="7" stopIfTrue="1" operator="equal">
      <formula>60</formula>
    </cfRule>
  </conditionalFormatting>
  <conditionalFormatting sqref="O31">
    <cfRule type="cellIs" dxfId="3" priority="4" stopIfTrue="1" operator="equal">
      <formula>#REF!</formula>
    </cfRule>
  </conditionalFormatting>
  <conditionalFormatting sqref="O31">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18">
    <dataValidation type="list" allowBlank="1" showInputMessage="1" showErrorMessage="1" sqref="H12:H15" xr:uid="{00000000-0002-0000-0500-000000000000}">
      <formula1>$AW$22:$AW$33</formula1>
    </dataValidation>
    <dataValidation type="list" allowBlank="1" showInputMessage="1" showErrorMessage="1" sqref="H48:H53" xr:uid="{00000000-0002-0000-0500-000001000000}">
      <formula1>$AW$14:$AW$18</formula1>
    </dataValidation>
    <dataValidation type="list" allowBlank="1" showInputMessage="1" showErrorMessage="1" sqref="F12:F14" xr:uid="{00000000-0002-0000-0500-000002000000}">
      <formula1>$AW$1:$AW$15</formula1>
    </dataValidation>
    <dataValidation type="list" allowBlank="1" showInputMessage="1" showErrorMessage="1" sqref="H16:H19" xr:uid="{00000000-0002-0000-0500-000003000000}">
      <formula1>$AW$14:$AW$24</formula1>
    </dataValidation>
    <dataValidation type="list" allowBlank="1" showInputMessage="1" showErrorMessage="1" sqref="I16:I19 I31 I29" xr:uid="{00000000-0002-0000-0500-000004000000}">
      <formula1>$AW$18:$AW$20</formula1>
    </dataValidation>
    <dataValidation type="list" allowBlank="1" showInputMessage="1" showErrorMessage="1" sqref="J27" xr:uid="{00000000-0002-0000-0500-000005000000}">
      <formula1>$M$26:$M$28</formula1>
    </dataValidation>
    <dataValidation type="list" allowBlank="1" showInputMessage="1" showErrorMessage="1" sqref="F27 F25 F21:F23" xr:uid="{00000000-0002-0000-0500-000006000000}">
      <formula1>$AW$1:$AW$21</formula1>
    </dataValidation>
    <dataValidation type="list" allowBlank="1" showInputMessage="1" showErrorMessage="1" sqref="H26 H28:H32" xr:uid="{00000000-0002-0000-0500-000007000000}">
      <formula1>$AW$14:$AW$25</formula1>
    </dataValidation>
    <dataValidation type="list" allowBlank="1" showInputMessage="1" showErrorMessage="1" sqref="H39 H34:H35" xr:uid="{00000000-0002-0000-0500-000008000000}">
      <formula1>$AW$13:$AW$25</formula1>
    </dataValidation>
    <dataValidation type="list" allowBlank="1" showInputMessage="1" showErrorMessage="1" sqref="H41:H45 H21:H23 H25" xr:uid="{00000000-0002-0000-0500-000009000000}">
      <formula1>$AW$23:$AW$33</formula1>
    </dataValidation>
    <dataValidation type="list" allowBlank="1" showInputMessage="1" showErrorMessage="1" sqref="F54:F58 F26 F24 F16:F19 F28:F52" xr:uid="{00000000-0002-0000-0500-00000A000000}">
      <formula1>$AW$1:$AW$12</formula1>
    </dataValidation>
    <dataValidation type="list" allowBlank="1" showInputMessage="1" showErrorMessage="1" sqref="H57:H58" xr:uid="{00000000-0002-0000-0500-00000B000000}">
      <formula1>$AW$15:$AW$16</formula1>
    </dataValidation>
    <dataValidation type="list" allowBlank="1" showInputMessage="1" showErrorMessage="1" sqref="I57:I58" xr:uid="{00000000-0002-0000-0500-00000C000000}">
      <formula1>$AW$20:$AW$20</formula1>
    </dataValidation>
    <dataValidation type="list" allowBlank="1" showInputMessage="1" showErrorMessage="1" sqref="H56 H54" xr:uid="{00000000-0002-0000-0500-00000D000000}">
      <formula1>$AW$21:$AW$25</formula1>
    </dataValidation>
    <dataValidation type="list" allowBlank="1" showInputMessage="1" showErrorMessage="1" sqref="AD68" xr:uid="{00000000-0002-0000-0500-00000E000000}">
      <formula1>$O$62:$O$66</formula1>
    </dataValidation>
    <dataValidation type="list" allowBlank="1" showInputMessage="1" showErrorMessage="1" sqref="I36:I38 I27 I40" xr:uid="{00000000-0002-0000-0500-00000F000000}">
      <formula1>$AW$15:$AW$25</formula1>
    </dataValidation>
    <dataValidation type="list" allowBlank="1" showInputMessage="1" showErrorMessage="1" sqref="I20:I26 I39 H36:H38 J16:J26 I32:I35 I30 J57:J58 I41:I46 I47:J56 I28 J28:J46 I12:J15 L12:L58" xr:uid="{00000000-0002-0000-0500-000010000000}">
      <formula1>#REF!</formula1>
    </dataValidation>
    <dataValidation type="list" allowBlank="1" showInputMessage="1" showErrorMessage="1" sqref="H55 H40 H46 H20 H24 H33 H27" xr:uid="{00000000-0002-0000-0500-000011000000}">
      <formula1>$AW$21:$AW$33</formula1>
    </dataValidation>
  </dataValidations>
  <printOptions horizontalCentered="1" verticalCentered="1"/>
  <pageMargins left="0.74803149606299213" right="0.74803149606299213" top="0.98425196850393704" bottom="0.98425196850393704" header="0" footer="0"/>
  <pageSetup paperSize="5" scale="1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Anexo 01</vt:lpstr>
      <vt:lpstr>Anexo 02</vt:lpstr>
      <vt:lpstr>Anexo 03</vt:lpstr>
      <vt:lpstr>Anexo 04</vt:lpstr>
      <vt:lpstr>Anexo 05</vt:lpstr>
      <vt:lpstr>Matriz de Riesgos</vt:lpstr>
      <vt:lpstr>'Matriz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Torres Salgado (CGR)</dc:creator>
  <cp:lastModifiedBy>Jefe Juridico</cp:lastModifiedBy>
  <cp:lastPrinted>2019-02-18T15:15:16Z</cp:lastPrinted>
  <dcterms:created xsi:type="dcterms:W3CDTF">2016-03-10T14:53:41Z</dcterms:created>
  <dcterms:modified xsi:type="dcterms:W3CDTF">2020-01-31T19:21:38Z</dcterms:modified>
</cp:coreProperties>
</file>